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isic\Downloads\NA3 - Trasmissione allegati di Performance su dati di produzione anno 2025 in applicazione delle indicazioni regionali di cui al D.D. n.256_2026\"/>
    </mc:Choice>
  </mc:AlternateContent>
  <bookViews>
    <workbookView xWindow="0" yWindow="0" windowWidth="25740" windowHeight="9840" tabRatio="868"/>
  </bookViews>
  <sheets>
    <sheet name="Copertina" sheetId="12" r:id="rId1"/>
    <sheet name="FKT_na3_RIEP_x_2025" sheetId="7" r:id="rId2"/>
    <sheet name="Foglio7" sheetId="11" r:id="rId3"/>
  </sheets>
  <externalReferences>
    <externalReference r:id="rId4"/>
  </externalReferences>
  <definedNames>
    <definedName name="_09_1_Elenco_Strutture" localSheetId="1">#REF!</definedName>
    <definedName name="_09_1_Elenco_Strutture">#REF!</definedName>
    <definedName name="_xlnm._FilterDatabase" localSheetId="1" hidden="1">FKT_na3_RIEP_x_2025!$F$72:$G$72</definedName>
    <definedName name="_xlnm.Print_Area" localSheetId="1">FKT_na3_RIEP_x_2025!$A$2:$P$34</definedName>
    <definedName name="Excel_BuiltIn_Print_Titles_1_1">('[1]ESITO 2010'!$B$1:$B$65451,'[1]ESITO 2010'!$A$2:$IT$2)</definedName>
    <definedName name="Excel_BuiltIn_Print_Titles_1_1_1">('[1]ESITO 2010'!$B$2:$B$65379,'[1]ESITO 2010'!$A$2:$IT$2)</definedName>
    <definedName name="Excel_BuiltIn_Print_Titles_1_1_1_1">('[1]ESITO 2010'!$B$2:$B$65379,'[1]ESITO 2010'!$A$2:$IT$2)</definedName>
    <definedName name="Excel_BuiltIn_Print_Titles_2_1_1_1">('[1]ESITO 2010'!$B$2:$B$65359,'[1]ESITO 2010'!$A$2:$IT$2)</definedName>
    <definedName name="Excel_BuiltIn_Print_Titles_2_1_1_1_1">('[1]ESITO 2010'!$B$2:$B$65359,'[1]ESITO 2010'!$A$2:$IT$2)</definedName>
    <definedName name="_xlnm.Print_Titles" localSheetId="1">FKT_na3_RIEP_x_2025!$A:$B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7" l="1"/>
  <c r="L31" i="7"/>
  <c r="L30" i="7"/>
  <c r="L29" i="7"/>
  <c r="L28" i="7"/>
  <c r="L27" i="7"/>
  <c r="L26" i="7"/>
  <c r="L25" i="7"/>
  <c r="L24" i="7"/>
  <c r="L23" i="7"/>
  <c r="K28" i="7"/>
  <c r="K27" i="7"/>
  <c r="K26" i="7"/>
  <c r="K25" i="7"/>
  <c r="K24" i="7"/>
  <c r="K23" i="7"/>
  <c r="J54" i="7"/>
  <c r="K22" i="7"/>
  <c r="K21" i="7"/>
  <c r="K20" i="7"/>
  <c r="K19" i="7"/>
  <c r="K18" i="7"/>
  <c r="K17" i="7"/>
  <c r="K16" i="7"/>
  <c r="K15" i="7"/>
  <c r="K14" i="7"/>
  <c r="K13" i="7"/>
  <c r="K12" i="7"/>
  <c r="J18" i="7"/>
  <c r="J17" i="7"/>
  <c r="J16" i="7"/>
  <c r="J15" i="7"/>
  <c r="J14" i="7"/>
  <c r="J13" i="7"/>
  <c r="J12" i="7"/>
  <c r="J44" i="7"/>
  <c r="J43" i="7"/>
  <c r="J53" i="7"/>
  <c r="H50" i="7" l="1"/>
  <c r="H54" i="7" l="1"/>
  <c r="H57" i="7"/>
  <c r="H39" i="7" l="1"/>
  <c r="H40" i="7"/>
  <c r="H41" i="7"/>
  <c r="H42" i="7"/>
  <c r="H43" i="7"/>
  <c r="H44" i="7"/>
  <c r="H45" i="7"/>
  <c r="H46" i="7"/>
  <c r="H47" i="7"/>
  <c r="H48" i="7"/>
  <c r="H49" i="7"/>
  <c r="H51" i="7"/>
  <c r="H52" i="7"/>
  <c r="H53" i="7"/>
  <c r="H55" i="7"/>
  <c r="H56" i="7"/>
  <c r="H58" i="7"/>
  <c r="H59" i="7"/>
  <c r="H60" i="7"/>
  <c r="H61" i="7"/>
  <c r="H62" i="7"/>
  <c r="H63" i="7"/>
  <c r="H64" i="7"/>
  <c r="H38" i="7"/>
  <c r="H65" i="7" l="1"/>
  <c r="M29" i="7" l="1"/>
  <c r="P10" i="7" s="1"/>
  <c r="M30" i="7"/>
  <c r="P14" i="7" s="1"/>
  <c r="M31" i="7"/>
  <c r="P7" i="7" s="1"/>
  <c r="M32" i="7"/>
  <c r="P12" i="7" s="1"/>
  <c r="M20" i="7"/>
  <c r="M19" i="7"/>
  <c r="P17" i="7" s="1"/>
  <c r="J8" i="7"/>
  <c r="M8" i="7" s="1"/>
  <c r="P25" i="7" s="1"/>
  <c r="J9" i="7"/>
  <c r="M9" i="7" s="1"/>
  <c r="P28" i="7" s="1"/>
  <c r="J10" i="7"/>
  <c r="M10" i="7" s="1"/>
  <c r="P31" i="7" s="1"/>
  <c r="J11" i="7"/>
  <c r="M11" i="7" s="1"/>
  <c r="P32" i="7" s="1"/>
  <c r="J7" i="7"/>
  <c r="M7" i="7" s="1"/>
  <c r="P15" i="7" s="1"/>
  <c r="J6" i="7"/>
  <c r="H66" i="7"/>
  <c r="M6" i="7" l="1"/>
  <c r="P8" i="7" s="1"/>
  <c r="H33" i="7" l="1"/>
  <c r="H34" i="7" s="1"/>
  <c r="J45" i="7" l="1"/>
  <c r="M18" i="7" l="1"/>
  <c r="P11" i="7" s="1"/>
  <c r="M13" i="7" l="1"/>
  <c r="P13" i="7" s="1"/>
  <c r="M17" i="7"/>
  <c r="P29" i="7" s="1"/>
  <c r="M15" i="7"/>
  <c r="P24" i="7" s="1"/>
  <c r="M14" i="7"/>
  <c r="P23" i="7" s="1"/>
  <c r="J55" i="7"/>
  <c r="J33" i="7"/>
  <c r="J34" i="7" s="1"/>
  <c r="M16" i="7"/>
  <c r="P26" i="7" s="1"/>
  <c r="M12" i="7" l="1"/>
  <c r="P6" i="7" s="1"/>
  <c r="M21" i="7" l="1"/>
  <c r="P21" i="7" l="1"/>
  <c r="M28" i="7"/>
  <c r="P30" i="7" s="1"/>
  <c r="M25" i="7"/>
  <c r="P9" i="7" s="1"/>
  <c r="M26" i="7"/>
  <c r="P20" i="7" s="1"/>
  <c r="M24" i="7"/>
  <c r="P18" i="7" s="1"/>
  <c r="M23" i="7"/>
  <c r="P16" i="7" s="1"/>
  <c r="M22" i="7"/>
  <c r="M27" i="7"/>
  <c r="P22" i="7" s="1"/>
  <c r="K33" i="7"/>
  <c r="K34" i="7" s="1"/>
  <c r="P27" i="7" l="1"/>
  <c r="P19" i="7"/>
  <c r="P33" i="7" s="1"/>
  <c r="L33" i="7"/>
  <c r="L34" i="7" s="1"/>
  <c r="M33" i="7"/>
</calcChain>
</file>

<file path=xl/sharedStrings.xml><?xml version="1.0" encoding="utf-8"?>
<sst xmlns="http://schemas.openxmlformats.org/spreadsheetml/2006/main" count="80" uniqueCount="70">
  <si>
    <t>graduatoria</t>
  </si>
  <si>
    <t>cod. NSIS</t>
  </si>
  <si>
    <t>ordinamento per codice NSIS</t>
  </si>
  <si>
    <t>1/3 tetto:</t>
  </si>
  <si>
    <t>Totale Branca</t>
  </si>
  <si>
    <t>3°</t>
  </si>
  <si>
    <t>2°</t>
  </si>
  <si>
    <t>1°</t>
  </si>
  <si>
    <t>Denominazione struttura erogatrice</t>
  </si>
  <si>
    <t>NSIS_23</t>
  </si>
  <si>
    <t>Graduatoria</t>
  </si>
  <si>
    <t>codice NSIS</t>
  </si>
  <si>
    <t>Formazione dei tre Gruppi</t>
  </si>
  <si>
    <t>ASL:</t>
  </si>
  <si>
    <t>punteggio Indicatori</t>
  </si>
  <si>
    <t>Punteggio Indicatori di Performance</t>
  </si>
  <si>
    <t>da col. 11
"per il 2023"</t>
  </si>
  <si>
    <t>Ordinamento per codice NSIS</t>
  </si>
  <si>
    <t>NAPOLI 3 SUD</t>
  </si>
  <si>
    <t>(1°: + 5%;   2°: 0%;   3°: -5%)</t>
  </si>
  <si>
    <t>Tetto BASE 2025</t>
  </si>
  <si>
    <t>Branca: _______________________</t>
  </si>
  <si>
    <t>FKT</t>
  </si>
  <si>
    <t xml:space="preserve">FISIOSPORT MEDICAL SRL                                       </t>
  </si>
  <si>
    <t xml:space="preserve">CENTRO RADIOLOGICO E TERAPIA FISICA S.R.L                    </t>
  </si>
  <si>
    <t xml:space="preserve">SALUS FISIOKINESITERAPIA SERVICE S.R.L.                      </t>
  </si>
  <si>
    <t xml:space="preserve">MAVIS SRL -(EX V.ZO EPISTOLATO E C. S.A.S. DI CAROTENUTO C.) </t>
  </si>
  <si>
    <t xml:space="preserve">DO.CA. S.R.L.                                                </t>
  </si>
  <si>
    <t xml:space="preserve">RAGGI X DI LOFFREDO AGNESE E C.SAS                           </t>
  </si>
  <si>
    <t>AMB250</t>
  </si>
  <si>
    <t xml:space="preserve">CASA DI CURA MARIA ROSARIA S.P.A.                            </t>
  </si>
  <si>
    <t xml:space="preserve">C.M.S. (SORRENTO) CENTRO MEDICO SPECIALISTICO SORRENTINO SRL </t>
  </si>
  <si>
    <t>TAKE CARE CENTER S.R.L. UNIPERSONALE l</t>
  </si>
  <si>
    <t xml:space="preserve">DIMENSIONE AZZURRA S.R.L.                                    </t>
  </si>
  <si>
    <t xml:space="preserve">CMR CENTRO MEDICO RIABILITATIVO POMPEI S.R.L.                </t>
  </si>
  <si>
    <t xml:space="preserve">CENTRO DI RIABILITAZIONE E RECUPERO HANDICAPS ABATESE SRL    </t>
  </si>
  <si>
    <t xml:space="preserve">SALUS DI PAPA SILVIO &amp; C SRL                                 </t>
  </si>
  <si>
    <t xml:space="preserve">CENTRO IPPOLITO SAS                                          </t>
  </si>
  <si>
    <t>AMB351</t>
  </si>
  <si>
    <t xml:space="preserve">M.F.R. - MEDICINA FISICA E RIABILITATIVA - S.R.L.            </t>
  </si>
  <si>
    <t xml:space="preserve">ALPHA S.R.L.                                                 </t>
  </si>
  <si>
    <t xml:space="preserve">C.F.R. - ISTITUTO DI RIABILITAZIONE - S.R.L                  </t>
  </si>
  <si>
    <t xml:space="preserve">CA. MAD.  S.R.L.                                             </t>
  </si>
  <si>
    <t xml:space="preserve">A.I.A.S. SEZIONE NOLA - ONLUS                                </t>
  </si>
  <si>
    <t xml:space="preserve">CENTRO DI FISIOTERAPIA SRL                                   </t>
  </si>
  <si>
    <t xml:space="preserve">CENTRO MEDICO MOSCATI SAS DI MIRANDA GIUSEPPE E C.           </t>
  </si>
  <si>
    <t xml:space="preserve">C.E.M. - CASA DI CURA S. MARIA DEL POZZO S.P.A.              </t>
  </si>
  <si>
    <t xml:space="preserve">NEAPOLISANIT S.R.L.                                          </t>
  </si>
  <si>
    <t xml:space="preserve">CENTRO FISIOVESUVIANO S.R.L.                                 </t>
  </si>
  <si>
    <t>PRIMULA SRL</t>
  </si>
  <si>
    <t xml:space="preserve">C.T.F. - CENTRO TERAPIA FISICA (TORRE A.)                    </t>
  </si>
  <si>
    <t>LEGENDA COLONNE REPORT TETTI DI SPESA 2025</t>
  </si>
  <si>
    <t>Colonne:</t>
  </si>
  <si>
    <t>Tetto 2025 al netto variazioni 2023 e 2024</t>
  </si>
  <si>
    <t>Variazione 2025</t>
  </si>
  <si>
    <t>Codice Struttura</t>
  </si>
  <si>
    <t>Descrizione struttura</t>
  </si>
  <si>
    <t>codice struttura ordinamento per punteggio</t>
  </si>
  <si>
    <t>Punteggio 2025 (vedi allegato 1)</t>
  </si>
  <si>
    <t>Posizione in graduatoria</t>
  </si>
  <si>
    <t>Quota tetto nel gruppo 1</t>
  </si>
  <si>
    <t>Quota tetto nel gruppo 2</t>
  </si>
  <si>
    <t>Quota tetto nel gruppo 3</t>
  </si>
  <si>
    <t>Calcolo variazione 2025 ordinato per posizione</t>
  </si>
  <si>
    <t xml:space="preserve">VARIAZIONI TETTI DI SPESA 2025 </t>
  </si>
  <si>
    <t xml:space="preserve">TOTALE variazioni
"per il 2026" </t>
  </si>
  <si>
    <t xml:space="preserve">Tetto Netto 
2025 </t>
  </si>
  <si>
    <t>ordinamento in base al punteggio Indicatori di Performance sui dati consuntivi 2025</t>
  </si>
  <si>
    <t>Variazione da applicare sul tetto provvisorio 2026</t>
  </si>
  <si>
    <t>FKT: Conteggio TOTALE variazioni da applicare sul TETTO 2026 provv.rio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</si>
</sst>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€_-;\-* #,##0.00\ _€_-;_-* &quot;-&quot;??\ _€_-;_-@_-"/>
    <numFmt numFmtId="164" formatCode="_-* #,##0.00_-;\-* #,##0.00_-;_-* &quot;-&quot;??_-;_-@_-"/>
    <numFmt numFmtId="165" formatCode="000000"/>
    <numFmt numFmtId="166" formatCode="#,##0.0000"/>
    <numFmt numFmtId="167" formatCode="[$-410]General"/>
    <numFmt numFmtId="168" formatCode="_-* #,##0_-;\-* #,##0_-;_-* &quot;-&quot;??_-;_-@_-"/>
    <numFmt numFmtId="170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7" fontId="17" fillId="0" borderId="0" applyBorder="0" applyProtection="0"/>
    <xf numFmtId="170" fontId="1" fillId="0" borderId="0" applyFont="0" applyFill="0" applyBorder="0" applyAlignment="0" applyProtection="0"/>
  </cellStyleXfs>
  <cellXfs count="9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3" fontId="0" fillId="0" borderId="1" xfId="1" applyNumberFormat="1" applyFont="1" applyFill="1" applyBorder="1"/>
    <xf numFmtId="3" fontId="0" fillId="2" borderId="0" xfId="0" applyNumberFormat="1" applyFill="1" applyAlignment="1">
      <alignment horizontal="center"/>
    </xf>
    <xf numFmtId="3" fontId="2" fillId="2" borderId="0" xfId="0" applyNumberFormat="1" applyFont="1" applyFill="1"/>
    <xf numFmtId="3" fontId="0" fillId="0" borderId="0" xfId="0" quotePrefix="1" applyNumberFormat="1" applyAlignment="1">
      <alignment horizontal="right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horizontal="right"/>
    </xf>
    <xf numFmtId="3" fontId="0" fillId="0" borderId="1" xfId="0" applyNumberFormat="1" applyBorder="1"/>
    <xf numFmtId="3" fontId="0" fillId="4" borderId="1" xfId="1" applyNumberFormat="1" applyFont="1" applyFill="1" applyBorder="1"/>
    <xf numFmtId="3" fontId="3" fillId="0" borderId="0" xfId="0" applyNumberFormat="1" applyFont="1" applyAlignment="1">
      <alignment horizontal="left"/>
    </xf>
    <xf numFmtId="3" fontId="0" fillId="4" borderId="0" xfId="0" applyNumberFormat="1" applyFill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3" fontId="0" fillId="4" borderId="0" xfId="1" applyNumberFormat="1" applyFont="1" applyFill="1"/>
    <xf numFmtId="9" fontId="7" fillId="2" borderId="1" xfId="1" applyFont="1" applyFill="1" applyBorder="1" applyAlignment="1">
      <alignment horizontal="center"/>
    </xf>
    <xf numFmtId="3" fontId="9" fillId="0" borderId="5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3" fontId="3" fillId="5" borderId="1" xfId="0" applyNumberFormat="1" applyFont="1" applyFill="1" applyBorder="1"/>
    <xf numFmtId="165" fontId="12" fillId="0" borderId="0" xfId="0" applyNumberFormat="1" applyFont="1" applyAlignment="1">
      <alignment horizontal="left" vertical="top"/>
    </xf>
    <xf numFmtId="0" fontId="11" fillId="4" borderId="1" xfId="0" applyFont="1" applyFill="1" applyBorder="1" applyAlignment="1">
      <alignment horizontal="center" vertical="center"/>
    </xf>
    <xf numFmtId="3" fontId="6" fillId="0" borderId="6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/>
    </xf>
    <xf numFmtId="3" fontId="0" fillId="4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4" borderId="2" xfId="0" applyNumberFormat="1" applyFill="1" applyBorder="1"/>
    <xf numFmtId="3" fontId="0" fillId="4" borderId="3" xfId="0" applyNumberFormat="1" applyFill="1" applyBorder="1"/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166" fontId="7" fillId="0" borderId="0" xfId="0" applyNumberFormat="1" applyFont="1"/>
    <xf numFmtId="166" fontId="7" fillId="2" borderId="0" xfId="0" applyNumberFormat="1" applyFont="1" applyFill="1"/>
    <xf numFmtId="0" fontId="0" fillId="0" borderId="1" xfId="0" applyBorder="1"/>
    <xf numFmtId="3" fontId="9" fillId="0" borderId="4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4" fillId="0" borderId="0" xfId="0" applyFont="1"/>
    <xf numFmtId="0" fontId="9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5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3" fillId="0" borderId="1" xfId="3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65" fontId="13" fillId="0" borderId="10" xfId="3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8" fillId="0" borderId="1" xfId="4" applyNumberFormat="1" applyFont="1" applyBorder="1" applyAlignment="1">
      <alignment horizontal="center" vertical="center"/>
    </xf>
    <xf numFmtId="0" fontId="13" fillId="0" borderId="1" xfId="3" applyNumberFormat="1" applyFont="1" applyBorder="1" applyAlignment="1">
      <alignment horizontal="center" vertical="center"/>
    </xf>
    <xf numFmtId="0" fontId="13" fillId="0" borderId="10" xfId="3" applyNumberFormat="1" applyFont="1" applyBorder="1" applyAlignment="1">
      <alignment horizontal="center" vertical="center"/>
    </xf>
    <xf numFmtId="168" fontId="13" fillId="0" borderId="1" xfId="2" applyNumberFormat="1" applyFont="1" applyBorder="1" applyAlignment="1">
      <alignment horizontal="center" vertical="center"/>
    </xf>
    <xf numFmtId="3" fontId="0" fillId="0" borderId="0" xfId="0" applyNumberFormat="1" applyBorder="1"/>
    <xf numFmtId="165" fontId="13" fillId="0" borderId="0" xfId="0" applyNumberFormat="1" applyFont="1" applyBorder="1" applyAlignment="1">
      <alignment horizontal="center" vertical="center"/>
    </xf>
    <xf numFmtId="165" fontId="18" fillId="0" borderId="10" xfId="4" applyNumberFormat="1" applyFont="1" applyBorder="1" applyAlignment="1">
      <alignment horizontal="center" vertical="center"/>
    </xf>
    <xf numFmtId="3" fontId="0" fillId="0" borderId="0" xfId="0" applyNumberFormat="1" applyFill="1" applyBorder="1"/>
    <xf numFmtId="165" fontId="13" fillId="0" borderId="0" xfId="0" applyNumberFormat="1" applyFont="1" applyFill="1" applyBorder="1" applyAlignment="1">
      <alignment horizontal="center" vertical="center"/>
    </xf>
    <xf numFmtId="43" fontId="13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168" fontId="13" fillId="0" borderId="0" xfId="2" applyNumberFormat="1" applyFont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8" fontId="13" fillId="0" borderId="1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65" fontId="13" fillId="0" borderId="0" xfId="3" applyNumberFormat="1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>
      <alignment horizontal="center" vertical="center"/>
    </xf>
    <xf numFmtId="165" fontId="18" fillId="0" borderId="0" xfId="4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/>
    </xf>
    <xf numFmtId="3" fontId="11" fillId="2" borderId="4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6">
    <cellStyle name="Excel Built-in Normal" xfId="4"/>
    <cellStyle name="Migliaia" xfId="2" builtinId="3"/>
    <cellStyle name="Migliaia 3" xfId="5"/>
    <cellStyle name="Normale" xfId="0" builtinId="0"/>
    <cellStyle name="Normale 3" xfId="3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0</xdr:rowOff>
    </xdr:from>
    <xdr:to>
      <xdr:col>4</xdr:col>
      <xdr:colOff>600075</xdr:colOff>
      <xdr:row>7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A529F19-C6DD-45C1-A28D-5459FDC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90500"/>
          <a:ext cx="3810000" cy="1162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Zazzaro\Documenti\OO.SS.%20e%20Associaz_6216\PIANO%202011\AIOP\ACCORDO%2022-6-2011\Decreto%20n.%2084%20del%2020.12.2011\Allegato%20n.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egato 2"/>
      <sheetName val="proiez 2011"/>
      <sheetName val="allegato 3 calcoli ARSan alta s"/>
      <sheetName val="calcoli terapie intensive"/>
      <sheetName val="calcoli riabilitazione"/>
      <sheetName val="calcoli ARSan alta specialità"/>
      <sheetName val="ESITO 2010"/>
      <sheetName val="Casa di cura Cobellis"/>
    </sheetNames>
    <sheetDataSet>
      <sheetData sheetId="0">
        <row r="1">
          <cell r="B1" t="str">
            <v>Importi in EURO</v>
          </cell>
        </row>
      </sheetData>
      <sheetData sheetId="1">
        <row r="1">
          <cell r="B1" t="str">
            <v>Importi in EURO</v>
          </cell>
        </row>
      </sheetData>
      <sheetData sheetId="2"/>
      <sheetData sheetId="3">
        <row r="1">
          <cell r="B1" t="str">
            <v>Importi in EURO</v>
          </cell>
        </row>
      </sheetData>
      <sheetData sheetId="4">
        <row r="1">
          <cell r="B1" t="str">
            <v>Importi in EURO</v>
          </cell>
        </row>
      </sheetData>
      <sheetData sheetId="5">
        <row r="1">
          <cell r="B1" t="str">
            <v>Importi in EURO</v>
          </cell>
        </row>
      </sheetData>
      <sheetData sheetId="6">
        <row r="1">
          <cell r="B1" t="str">
            <v>Importi in EURO</v>
          </cell>
        </row>
        <row r="2">
          <cell r="A2" t="str">
            <v>Codice NSIS</v>
          </cell>
          <cell r="B2" t="str">
            <v>Assistenza Ospedaliera erogata dalle Case di Cura private</v>
          </cell>
          <cell r="D2" t="str">
            <v>Passaggio di fascia in corso di verifica (ex decreto n. 65/2010)</v>
          </cell>
          <cell r="E2" t="str">
            <v>Fatturato 2010</v>
          </cell>
          <cell r="F2" t="str">
            <v>Conguagli per passaggi di fascia: decreto n° 62 del 22/8/2011</v>
          </cell>
          <cell r="G2" t="str">
            <v>Contestazioni sulle tariffe</v>
          </cell>
          <cell r="H2" t="str">
            <v>Abbattimenti per superamento soglie</v>
          </cell>
          <cell r="I2" t="str">
            <v>Altre contestazioni per controlli ecc.</v>
          </cell>
          <cell r="J2" t="str">
            <v>Abbattimento dei conguagli di col. (B) in proporzione alle riduzioni di col. (D) ed (E)</v>
          </cell>
          <cell r="K2" t="str">
            <v>NOTE</v>
          </cell>
          <cell r="L2" t="str">
            <v>Fatturato 2010 al netto dei controlli (dati ASL al 9/11/2011)</v>
          </cell>
          <cell r="M2" t="str">
            <v>TETTO 2010 (decreto n. 65 del 22/10/2011)</v>
          </cell>
          <cell r="N2" t="str">
            <v>Fatturato riconoscibile ma eccedente il tetto di spesa</v>
          </cell>
          <cell r="O2" t="str">
            <v>tetto non utilizzato, disponibile per compensazione regionale</v>
          </cell>
          <cell r="P2" t="str">
            <v>Compensazione Regionale ai sensi del decreto 65/2010</v>
          </cell>
          <cell r="Q2" t="str">
            <v>Regressione tariffaria dopo compensazione regionale</v>
          </cell>
          <cell r="R2" t="str">
            <v>Note Credito da emettere vs. la ASL competente (per regressione tariffaria)</v>
          </cell>
          <cell r="S2" t="str">
            <v>Note Credito da emettere vs. la Regione Campania (eventuali)</v>
          </cell>
          <cell r="V2" t="str">
            <v>Tetto di spesa 2011 DCA 23/2011</v>
          </cell>
          <cell r="W2" t="str">
            <v>% Tetto 2011 / Fatturato al netto dei controlli 2010</v>
          </cell>
          <cell r="X2" t="str">
            <v>differenza addendum=(fatturato lordo 2010-Tetto 2010 )*20% per cambio fascia</v>
          </cell>
          <cell r="Y2" t="str">
            <v>riabilitazione</v>
          </cell>
          <cell r="Z2" t="str">
            <v>alta spec</v>
          </cell>
          <cell r="AA2" t="str">
            <v>*Tetto 2011&lt;80% del fatturato al netto dei controlli 2010 si dà il tetto 2010</v>
          </cell>
          <cell r="AB2" t="str">
            <v>integrazione per lavori</v>
          </cell>
          <cell r="AC2" t="str">
            <v>terapie intensive P.L.</v>
          </cell>
          <cell r="AD2" t="str">
            <v>UTIC P.L.</v>
          </cell>
          <cell r="AE2" t="str">
            <v>TIN P.L.</v>
          </cell>
          <cell r="AF2" t="str">
            <v>totale</v>
          </cell>
          <cell r="AG2" t="str">
            <v>importo per terapie intensive</v>
          </cell>
          <cell r="AH2" t="str">
            <v>NUOVO TETTO 2011</v>
          </cell>
          <cell r="AI2" t="str">
            <v>% Nuovo Tetto 2011 / Fatturato liquidabile 2010</v>
          </cell>
          <cell r="AJ2" t="str">
            <v xml:space="preserve"> ipotesi AIOP</v>
          </cell>
          <cell r="AK2" t="str">
            <v>differenza con ipotesi AIOP</v>
          </cell>
        </row>
        <row r="4">
          <cell r="B4" t="str">
            <v>Casa di Cura Villa Esther S.p.A.</v>
          </cell>
        </row>
        <row r="5">
          <cell r="B5" t="str">
            <v>Casa di Cura Villa Maria s.r.l. Baiano</v>
          </cell>
        </row>
        <row r="6">
          <cell r="B6" t="str">
            <v>Casa di Cura S.Rita S.p.A.</v>
          </cell>
        </row>
        <row r="7">
          <cell r="B7" t="str">
            <v>Villa Julie s.r.l. Casa di Cura Villa Maria Mirabella</v>
          </cell>
        </row>
        <row r="8">
          <cell r="B8" t="str">
            <v>Casa di Cura Villa dei Pini S.p.A.</v>
          </cell>
        </row>
        <row r="9">
          <cell r="B9" t="str">
            <v>Casa di Cura Privata Montevergine S.p.A.</v>
          </cell>
        </row>
        <row r="10">
          <cell r="B10" t="str">
            <v>Casa di Cura Privata Malzoni-Villa dei Platani S.p.A.</v>
          </cell>
        </row>
        <row r="11">
          <cell r="B11" t="str">
            <v>TOTALE</v>
          </cell>
        </row>
        <row r="14">
          <cell r="B14" t="str">
            <v>Casa di Cura GE.P.O.S. s.r.l.</v>
          </cell>
        </row>
        <row r="15">
          <cell r="B15" t="str">
            <v>Casa di Cura Nuova Clinica S.Rita S.p.A.</v>
          </cell>
        </row>
        <row r="16">
          <cell r="B16" t="str">
            <v>Casa di cura San Francesco</v>
          </cell>
        </row>
        <row r="17">
          <cell r="B17" t="str">
            <v>C.M.R. S.p.A. Centro Medico Diagnostico e Riabilitaz.</v>
          </cell>
        </row>
        <row r="18">
          <cell r="B18" t="str">
            <v>Casa di Cura Privata Villa Margherita s.r.l.</v>
          </cell>
        </row>
        <row r="19">
          <cell r="B19" t="str">
            <v>TOTALE</v>
          </cell>
        </row>
        <row r="22">
          <cell r="B22" t="str">
            <v>Clinica Sant'Anna s.r.l.</v>
          </cell>
        </row>
        <row r="23">
          <cell r="B23" t="str">
            <v>Casa di Cura Villa Del Sole S.p.A.</v>
          </cell>
        </row>
        <row r="24">
          <cell r="B24" t="str">
            <v>Casa di Cura Villa Fiorita - Aversa S.p.A.</v>
          </cell>
        </row>
        <row r="25">
          <cell r="B25" t="str">
            <v xml:space="preserve">Casa di Cura Alba Clinica S.Paolo </v>
          </cell>
        </row>
        <row r="26">
          <cell r="B26" t="str">
            <v>Casa di Cura Villa Fiorita S.p.A. (Capua)</v>
          </cell>
        </row>
        <row r="27">
          <cell r="B27" t="str">
            <v>Clinica  San Michele s.r.l.</v>
          </cell>
        </row>
        <row r="28">
          <cell r="B28" t="str">
            <v>Casa di Cura  Pineta Grande S.p.A.</v>
          </cell>
        </row>
        <row r="29">
          <cell r="B29" t="str">
            <v xml:space="preserve">Minerva S.p.A. Casa di Cura S. Maria della Salute </v>
          </cell>
        </row>
        <row r="30">
          <cell r="B30" t="str">
            <v>Casa di Cura Villa Dei Pini Atena S.p.A.</v>
          </cell>
        </row>
        <row r="31">
          <cell r="B31" t="str">
            <v>Casa di Cura Villa Ortensia CALES s.r.l.</v>
          </cell>
        </row>
        <row r="32">
          <cell r="B32" t="str">
            <v>GE.IS. s.r.l. Casa di Cura Villa degli Ulivi</v>
          </cell>
        </row>
        <row r="33">
          <cell r="B33" t="str">
            <v>Casa di Cura Villa Delle Magnolie Rerif s.r.l.</v>
          </cell>
        </row>
        <row r="34">
          <cell r="B34" t="str">
            <v>Clinica Padre Pio s.r.l.</v>
          </cell>
        </row>
        <row r="35">
          <cell r="B35" t="str">
            <v>TOTALE</v>
          </cell>
        </row>
        <row r="38">
          <cell r="B38" t="str">
            <v>Casa di Cura Ospedale Internazionale</v>
          </cell>
        </row>
        <row r="39">
          <cell r="B39" t="str">
            <v>Clinica VILLALBA</v>
          </cell>
        </row>
        <row r="40">
          <cell r="B40" t="str">
            <v xml:space="preserve">Alma Mater S.p.A. Casa di Cura Villa Camaldoli </v>
          </cell>
        </row>
        <row r="41">
          <cell r="B41" t="str">
            <v xml:space="preserve">Casa di Cura Villa Angela </v>
          </cell>
        </row>
        <row r="42">
          <cell r="B42" t="str">
            <v>Casa di Cura Clinic Center  S.p.A.</v>
          </cell>
        </row>
        <row r="43">
          <cell r="B43" t="str">
            <v>Casa di Cura Villa Russo</v>
          </cell>
        </row>
        <row r="44">
          <cell r="B44" t="str">
            <v>Casa di Cura Hermitage Capodimonte S.p.A. Colucci</v>
          </cell>
        </row>
        <row r="45">
          <cell r="B45" t="str">
            <v>Casa di Cura Villa Delle Querce</v>
          </cell>
        </row>
        <row r="46">
          <cell r="B46" t="str">
            <v>Clinica Vesuvio s.r.l.</v>
          </cell>
        </row>
        <row r="47">
          <cell r="B47" t="str">
            <v>Casa di Cura Mediterranea S.p.A.</v>
          </cell>
        </row>
        <row r="48">
          <cell r="B48" t="str">
            <v>Clinica Santa Patrizia</v>
          </cell>
        </row>
        <row r="49">
          <cell r="B49" t="str">
            <v>Casa di Cura Villa Cinzia</v>
          </cell>
        </row>
        <row r="50">
          <cell r="B50" t="str">
            <v>Casa di Cura Villa Bianca S.p.A. (ex Tasso)</v>
          </cell>
        </row>
        <row r="51">
          <cell r="B51" t="str">
            <v>Clinica Sanatrix S.p.A.</v>
          </cell>
        </row>
        <row r="52">
          <cell r="B52" t="str">
            <v>Stazione Climatica Bianchi</v>
          </cell>
        </row>
        <row r="53">
          <cell r="B53" t="str">
            <v>Casa di Cura Santo Stefano S.p.A.</v>
          </cell>
        </row>
        <row r="54">
          <cell r="B54" t="str">
            <v>TOTALE</v>
          </cell>
        </row>
        <row r="57">
          <cell r="B57" t="str">
            <v>Casa di Cura Privata Villa Dei Fiori s.r.l. Acerra</v>
          </cell>
        </row>
        <row r="58">
          <cell r="B58" t="str">
            <v>Casa di Cura Villa Majone s.r.l.</v>
          </cell>
        </row>
        <row r="59">
          <cell r="B59" t="str">
            <v xml:space="preserve">Casa di Cura S.Antimo </v>
          </cell>
        </row>
        <row r="60">
          <cell r="B60" t="str">
            <v>Casa di Cura Villa Dei Fiori s.r.l. Mugnano</v>
          </cell>
        </row>
        <row r="61">
          <cell r="B61" t="str">
            <v>TOTALE</v>
          </cell>
        </row>
        <row r="64">
          <cell r="B64" t="str">
            <v>Casa di Cura La Madonnina s.r.l.</v>
          </cell>
        </row>
        <row r="65">
          <cell r="B65" t="str">
            <v>Casa di Cura Nostra Signora di Lourdes S.p.A.</v>
          </cell>
        </row>
        <row r="66">
          <cell r="B66" t="str">
            <v>Casa di Cura S. Maria La Bruna s.r.l.</v>
          </cell>
        </row>
        <row r="67">
          <cell r="B67" t="str">
            <v>Casa di Cura Villa Stabia S.p.A.</v>
          </cell>
        </row>
        <row r="68">
          <cell r="B68" t="str">
            <v>Casa di Cura Villa Elisa S.p.A.</v>
          </cell>
        </row>
        <row r="69">
          <cell r="B69" t="str">
            <v>Casa di Cura Trusso s.r.l.</v>
          </cell>
        </row>
        <row r="70">
          <cell r="B70" t="str">
            <v>Casa di Cura Maria Rosaria S.p.A.</v>
          </cell>
        </row>
        <row r="71">
          <cell r="B71" t="str">
            <v xml:space="preserve">Casa di Cura Santa Lucia s.r.l. </v>
          </cell>
        </row>
        <row r="72">
          <cell r="B72" t="str">
            <v>Casa di Cura Andrea Grimaldi s.r.l.</v>
          </cell>
        </row>
        <row r="73">
          <cell r="B73" t="str">
            <v xml:space="preserve">Casa di Cura Villa Delle Margherite s.n.c. </v>
          </cell>
        </row>
        <row r="74">
          <cell r="B74" t="str">
            <v>Casa di Cura Meluccio s.r.l.</v>
          </cell>
        </row>
        <row r="75">
          <cell r="B75" t="str">
            <v>Casa di Cura Clinica S.Felice s.r.l.</v>
          </cell>
        </row>
        <row r="76">
          <cell r="B76" t="str">
            <v>Casa di Cura S.Maria Del Pozzo C.E.M. S.p.A.</v>
          </cell>
        </row>
        <row r="77">
          <cell r="B77" t="str">
            <v>TOTALE</v>
          </cell>
        </row>
        <row r="80">
          <cell r="B80" t="str">
            <v>Casa di Cura Villa DEL SOLE</v>
          </cell>
        </row>
        <row r="81">
          <cell r="B81" t="str">
            <v>Casa di Cura  Malzoni di Agropoli S.p.A.</v>
          </cell>
        </row>
        <row r="82">
          <cell r="B82" t="str">
            <v>Casa di Cura La Quiete s.r.l.</v>
          </cell>
        </row>
        <row r="83">
          <cell r="B83" t="str">
            <v>Casa di Cura Venosa s.r.l.</v>
          </cell>
        </row>
        <row r="84">
          <cell r="B84" t="str">
            <v>Casa di Cura Salus Battipaglia</v>
          </cell>
        </row>
        <row r="85">
          <cell r="B85" t="str">
            <v>Campolongo Hospital S.p.A. C.E.M.F.R. Eboli</v>
          </cell>
        </row>
        <row r="86">
          <cell r="B86" t="str">
            <v>Clinica Cobellis</v>
          </cell>
        </row>
        <row r="87">
          <cell r="B87" t="str">
            <v>Casa di Cura  Tortorella</v>
          </cell>
        </row>
        <row r="88">
          <cell r="B88" t="str">
            <v>Casa di Cura Villa Chiarugi s.r.l.</v>
          </cell>
        </row>
        <row r="89">
          <cell r="B89" t="str">
            <v>Villa SILBA (da verificare)</v>
          </cell>
        </row>
        <row r="90">
          <cell r="B90" t="str">
            <v>TOTALE</v>
          </cell>
        </row>
        <row r="92">
          <cell r="B92" t="str">
            <v xml:space="preserve">TOTALE per ASL </v>
          </cell>
        </row>
        <row r="93">
          <cell r="B93" t="str">
            <v>AVELLINO</v>
          </cell>
        </row>
        <row r="94">
          <cell r="B94" t="str">
            <v xml:space="preserve">BENEVENTO </v>
          </cell>
        </row>
        <row r="95">
          <cell r="B95" t="str">
            <v xml:space="preserve">CASERTA </v>
          </cell>
        </row>
        <row r="96">
          <cell r="B96" t="str">
            <v>NAPOLI 1 CENTRO</v>
          </cell>
        </row>
        <row r="97">
          <cell r="B97" t="str">
            <v>NAPOLI 2 NORD</v>
          </cell>
        </row>
        <row r="98">
          <cell r="B98" t="str">
            <v>NAPOLI 3 SUD</v>
          </cell>
        </row>
        <row r="99">
          <cell r="B99" t="str">
            <v>SALERNO</v>
          </cell>
        </row>
        <row r="100">
          <cell r="B100" t="str">
            <v>TOTALE GENERALE</v>
          </cell>
        </row>
        <row r="104">
          <cell r="B104" t="str">
            <v>*se il tetto 2011 dopo gli incrementi per:</v>
          </cell>
        </row>
        <row r="105">
          <cell r="B105" t="str">
            <v>a) passaggio fascia</v>
          </cell>
        </row>
        <row r="106">
          <cell r="B106" t="str">
            <v>b) rivalutazione DRG di alta specialità</v>
          </cell>
        </row>
        <row r="107">
          <cell r="B107" t="str">
            <v>c) contributo per posti letto di terapia intensiva</v>
          </cell>
        </row>
        <row r="108">
          <cell r="B108" t="str">
            <v>d) rivalutazione per posti letto di riabilitazione</v>
          </cell>
        </row>
        <row r="109">
          <cell r="B109" t="str">
            <v>e) rivalutazione per chiusure per lavori</v>
          </cell>
        </row>
        <row r="110">
          <cell r="B110" t="str">
            <v>risulta ancora inefriore all'80% del fatturato al netto dei controlli 2010 si dà il tetto 2010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E20"/>
  <sheetViews>
    <sheetView tabSelected="1" workbookViewId="0">
      <selection activeCell="E32" sqref="E32"/>
    </sheetView>
  </sheetViews>
  <sheetFormatPr defaultRowHeight="15" x14ac:dyDescent="0.25"/>
  <cols>
    <col min="1" max="5" width="14.140625" customWidth="1"/>
  </cols>
  <sheetData>
    <row r="17" spans="1:5" ht="15.75" thickBot="1" x14ac:dyDescent="0.3"/>
    <row r="18" spans="1:5" ht="29.25" thickBot="1" x14ac:dyDescent="0.5">
      <c r="A18" s="73" t="s">
        <v>64</v>
      </c>
      <c r="B18" s="74"/>
      <c r="C18" s="74"/>
      <c r="D18" s="74"/>
      <c r="E18" s="75"/>
    </row>
    <row r="20" spans="1:5" x14ac:dyDescent="0.25">
      <c r="A20" s="76"/>
      <c r="B20" s="76"/>
      <c r="C20" s="76"/>
      <c r="D20" s="76"/>
      <c r="E20" s="76"/>
    </row>
  </sheetData>
  <mergeCells count="2">
    <mergeCell ref="A18:E18"/>
    <mergeCell ref="A20:E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72"/>
  <sheetViews>
    <sheetView zoomScale="79" zoomScaleNormal="100" workbookViewId="0">
      <selection activeCell="J54" sqref="J54"/>
    </sheetView>
  </sheetViews>
  <sheetFormatPr defaultColWidth="8.85546875" defaultRowHeight="15" x14ac:dyDescent="0.25"/>
  <cols>
    <col min="1" max="1" width="7.85546875" style="3" bestFit="1" customWidth="1"/>
    <col min="2" max="2" width="58.7109375" style="2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3.140625" style="1" customWidth="1"/>
    <col min="9" max="9" width="6.7109375" style="1" customWidth="1"/>
    <col min="10" max="10" width="11.85546875" style="1" bestFit="1" customWidth="1"/>
    <col min="11" max="11" width="10.140625" style="1" bestFit="1" customWidth="1"/>
    <col min="12" max="12" width="10.7109375" style="1" customWidth="1"/>
    <col min="13" max="13" width="12.570312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0" width="6.5703125" style="1" bestFit="1" customWidth="1"/>
    <col min="21" max="16384" width="8.85546875" style="1"/>
  </cols>
  <sheetData>
    <row r="1" spans="1:18" ht="31.9" customHeight="1" x14ac:dyDescent="0.25">
      <c r="A1" s="20" t="s">
        <v>69</v>
      </c>
    </row>
    <row r="2" spans="1:18" ht="16.149999999999999" customHeight="1" x14ac:dyDescent="0.25">
      <c r="A2" s="18">
        <v>1</v>
      </c>
      <c r="B2" s="18">
        <v>2</v>
      </c>
      <c r="C2" s="26"/>
      <c r="D2" s="18">
        <v>3</v>
      </c>
      <c r="E2" s="26"/>
      <c r="F2" s="21">
        <v>4</v>
      </c>
      <c r="G2" s="21">
        <v>5</v>
      </c>
      <c r="H2" s="21">
        <v>6</v>
      </c>
      <c r="I2" s="21">
        <v>7</v>
      </c>
      <c r="J2" s="21">
        <v>8</v>
      </c>
      <c r="K2" s="21">
        <v>9</v>
      </c>
      <c r="L2" s="21">
        <v>10</v>
      </c>
      <c r="M2" s="21">
        <v>11</v>
      </c>
      <c r="N2" s="26"/>
      <c r="O2" s="18">
        <v>12</v>
      </c>
      <c r="P2" s="32">
        <v>13</v>
      </c>
    </row>
    <row r="3" spans="1:18" ht="22.15" customHeight="1" x14ac:dyDescent="0.25">
      <c r="A3" s="17" t="s">
        <v>13</v>
      </c>
      <c r="B3" s="22" t="s">
        <v>18</v>
      </c>
      <c r="C3" s="26"/>
      <c r="D3" s="85" t="s">
        <v>66</v>
      </c>
      <c r="E3" s="26"/>
      <c r="F3" s="86" t="s">
        <v>67</v>
      </c>
      <c r="G3" s="87"/>
      <c r="H3" s="87"/>
      <c r="I3" s="88"/>
      <c r="J3" s="81" t="s">
        <v>12</v>
      </c>
      <c r="K3" s="81"/>
      <c r="L3" s="81"/>
      <c r="M3" s="80" t="s">
        <v>68</v>
      </c>
      <c r="N3" s="26"/>
      <c r="O3" s="77" t="s">
        <v>17</v>
      </c>
      <c r="P3" s="78" t="s">
        <v>65</v>
      </c>
      <c r="R3" s="16">
        <v>0.05</v>
      </c>
    </row>
    <row r="4" spans="1:18" ht="22.15" customHeight="1" x14ac:dyDescent="0.25">
      <c r="A4" s="17" t="s">
        <v>21</v>
      </c>
      <c r="B4" s="36" t="s">
        <v>22</v>
      </c>
      <c r="C4" s="26"/>
      <c r="D4" s="85"/>
      <c r="E4" s="26"/>
      <c r="F4" s="79" t="s">
        <v>11</v>
      </c>
      <c r="G4" s="80" t="s">
        <v>15</v>
      </c>
      <c r="H4" s="80" t="s">
        <v>20</v>
      </c>
      <c r="I4" s="79" t="s">
        <v>10</v>
      </c>
      <c r="J4" s="81" t="s">
        <v>19</v>
      </c>
      <c r="K4" s="81"/>
      <c r="L4" s="81"/>
      <c r="M4" s="80"/>
      <c r="N4" s="26"/>
      <c r="O4" s="77"/>
      <c r="P4" s="78"/>
      <c r="R4" s="16">
        <v>0</v>
      </c>
    </row>
    <row r="5" spans="1:18" ht="22.35" customHeight="1" x14ac:dyDescent="0.25">
      <c r="A5" s="23" t="s">
        <v>9</v>
      </c>
      <c r="B5" s="24" t="s">
        <v>8</v>
      </c>
      <c r="C5" s="26"/>
      <c r="D5" s="85"/>
      <c r="E5" s="26"/>
      <c r="F5" s="79"/>
      <c r="G5" s="80"/>
      <c r="H5" s="80"/>
      <c r="I5" s="79"/>
      <c r="J5" s="25" t="s">
        <v>7</v>
      </c>
      <c r="K5" s="25" t="s">
        <v>6</v>
      </c>
      <c r="L5" s="25" t="s">
        <v>5</v>
      </c>
      <c r="M5" s="80"/>
      <c r="N5" s="26"/>
      <c r="O5" s="77"/>
      <c r="P5" s="78" t="s">
        <v>16</v>
      </c>
      <c r="R5" s="16">
        <v>-0.05</v>
      </c>
    </row>
    <row r="6" spans="1:18" ht="14.45" customHeight="1" x14ac:dyDescent="0.25">
      <c r="A6" s="50">
        <v>8022</v>
      </c>
      <c r="B6" s="35" t="s">
        <v>23</v>
      </c>
      <c r="D6" s="10">
        <v>722995.75433417084</v>
      </c>
      <c r="F6" s="14">
        <v>8328</v>
      </c>
      <c r="G6" s="13">
        <v>14</v>
      </c>
      <c r="H6" s="15">
        <v>419364.63202133332</v>
      </c>
      <c r="I6" s="13">
        <v>1</v>
      </c>
      <c r="J6" s="1">
        <f>+H6</f>
        <v>419364.63202133332</v>
      </c>
      <c r="M6" s="27">
        <f>(J6*$R$3)+(K6*$R$4)+(L6*$R$5)</f>
        <v>20968.231601066669</v>
      </c>
      <c r="O6" s="50">
        <v>8022</v>
      </c>
      <c r="P6" s="19">
        <f>VLOOKUP(O6, $F$6:$M$32, 8, FALSE)</f>
        <v>10934.706957008639</v>
      </c>
    </row>
    <row r="7" spans="1:18" ht="14.45" customHeight="1" x14ac:dyDescent="0.25">
      <c r="A7" s="50">
        <v>8319</v>
      </c>
      <c r="B7" s="35" t="s">
        <v>24</v>
      </c>
      <c r="D7" s="10">
        <v>639532.79813399783</v>
      </c>
      <c r="F7" s="14">
        <v>150851</v>
      </c>
      <c r="G7" s="13">
        <v>14</v>
      </c>
      <c r="H7" s="15">
        <v>334920.09471406403</v>
      </c>
      <c r="I7" s="13">
        <v>2</v>
      </c>
      <c r="J7" s="1">
        <f>+H7</f>
        <v>334920.09471406403</v>
      </c>
      <c r="M7" s="28">
        <f t="shared" ref="M7:M32" si="0">(J7*$R$3)+(K7*$R$4)+(L7*$R$5)</f>
        <v>16746.004735703202</v>
      </c>
      <c r="O7" s="50">
        <v>8319</v>
      </c>
      <c r="P7" s="19">
        <f t="shared" ref="P7:P32" si="1">VLOOKUP(O7, $F$6:$M$32, 8, FALSE)</f>
        <v>-31976.639906699893</v>
      </c>
    </row>
    <row r="8" spans="1:18" ht="14.45" customHeight="1" x14ac:dyDescent="0.25">
      <c r="A8" s="51">
        <v>8328</v>
      </c>
      <c r="B8" s="35" t="s">
        <v>25</v>
      </c>
      <c r="D8" s="10">
        <v>419364.63202133332</v>
      </c>
      <c r="F8" s="14">
        <v>750200</v>
      </c>
      <c r="G8" s="13">
        <v>14</v>
      </c>
      <c r="H8" s="15">
        <v>335317.44463510811</v>
      </c>
      <c r="I8" s="13">
        <v>3</v>
      </c>
      <c r="J8" s="1">
        <f t="shared" ref="J8:J11" si="2">+H8</f>
        <v>335317.44463510811</v>
      </c>
      <c r="M8" s="28">
        <f t="shared" si="0"/>
        <v>16765.872231755406</v>
      </c>
      <c r="O8" s="51">
        <v>8328</v>
      </c>
      <c r="P8" s="19">
        <f t="shared" si="1"/>
        <v>20968.231601066669</v>
      </c>
    </row>
    <row r="9" spans="1:18" ht="14.45" customHeight="1" x14ac:dyDescent="0.25">
      <c r="A9" s="50">
        <v>8430</v>
      </c>
      <c r="B9" s="35" t="s">
        <v>26</v>
      </c>
      <c r="D9" s="10">
        <v>109047.88823040001</v>
      </c>
      <c r="F9" s="14">
        <v>771200</v>
      </c>
      <c r="G9" s="13">
        <v>14</v>
      </c>
      <c r="H9" s="15">
        <v>558727.95724362298</v>
      </c>
      <c r="I9" s="13">
        <v>4</v>
      </c>
      <c r="J9" s="1">
        <f t="shared" si="2"/>
        <v>558727.95724362298</v>
      </c>
      <c r="M9" s="28">
        <f t="shared" si="0"/>
        <v>27936.397862181151</v>
      </c>
      <c r="O9" s="50">
        <v>8430</v>
      </c>
      <c r="P9" s="19">
        <f t="shared" si="1"/>
        <v>-5169.1227820374725</v>
      </c>
    </row>
    <row r="10" spans="1:18" ht="14.45" customHeight="1" x14ac:dyDescent="0.25">
      <c r="A10" s="50">
        <v>8521</v>
      </c>
      <c r="B10" s="35" t="s">
        <v>27</v>
      </c>
      <c r="D10" s="10">
        <v>142301.48989411787</v>
      </c>
      <c r="F10" s="14" t="s">
        <v>29</v>
      </c>
      <c r="G10" s="13">
        <v>14</v>
      </c>
      <c r="H10" s="15">
        <v>115974.23157810001</v>
      </c>
      <c r="I10" s="13">
        <v>5</v>
      </c>
      <c r="J10" s="1">
        <f t="shared" si="2"/>
        <v>115974.23157810001</v>
      </c>
      <c r="M10" s="28">
        <f t="shared" si="0"/>
        <v>5798.7115789050004</v>
      </c>
      <c r="O10" s="50">
        <v>8521</v>
      </c>
      <c r="P10" s="19">
        <f t="shared" si="1"/>
        <v>-7115.0744947058938</v>
      </c>
    </row>
    <row r="11" spans="1:18" ht="14.45" customHeight="1" x14ac:dyDescent="0.25">
      <c r="A11" s="52">
        <v>8620</v>
      </c>
      <c r="B11" s="35" t="s">
        <v>28</v>
      </c>
      <c r="D11" s="10">
        <v>202176.47889371228</v>
      </c>
      <c r="F11" s="14" t="s">
        <v>38</v>
      </c>
      <c r="G11" s="13">
        <v>14</v>
      </c>
      <c r="H11" s="15">
        <v>143481</v>
      </c>
      <c r="I11" s="13">
        <v>6</v>
      </c>
      <c r="J11" s="1">
        <f t="shared" si="2"/>
        <v>143481</v>
      </c>
      <c r="M11" s="28">
        <f t="shared" si="0"/>
        <v>7174.05</v>
      </c>
      <c r="O11" s="52">
        <v>8620</v>
      </c>
      <c r="P11" s="19">
        <f t="shared" si="1"/>
        <v>0</v>
      </c>
    </row>
    <row r="12" spans="1:18" ht="14.45" customHeight="1" x14ac:dyDescent="0.25">
      <c r="A12" s="50">
        <v>8621</v>
      </c>
      <c r="B12" s="35" t="s">
        <v>30</v>
      </c>
      <c r="D12" s="10">
        <v>134372.4629442</v>
      </c>
      <c r="F12" s="14">
        <v>8022</v>
      </c>
      <c r="G12" s="13">
        <v>13</v>
      </c>
      <c r="H12" s="15">
        <v>722995.75433417084</v>
      </c>
      <c r="I12" s="13">
        <v>7</v>
      </c>
      <c r="J12" s="1">
        <f>+H12*$J$45</f>
        <v>218694.13914017277</v>
      </c>
      <c r="K12" s="1">
        <f>+H12-J12</f>
        <v>504301.61519399809</v>
      </c>
      <c r="M12" s="28">
        <f t="shared" si="0"/>
        <v>10934.706957008639</v>
      </c>
      <c r="O12" s="50">
        <v>8621</v>
      </c>
      <c r="P12" s="19">
        <f t="shared" si="1"/>
        <v>-6718.6231472100008</v>
      </c>
    </row>
    <row r="13" spans="1:18" ht="14.45" customHeight="1" x14ac:dyDescent="0.25">
      <c r="A13" s="50">
        <v>8713</v>
      </c>
      <c r="B13" s="35" t="s">
        <v>31</v>
      </c>
      <c r="D13" s="10">
        <v>146425.61898061368</v>
      </c>
      <c r="F13" s="14">
        <v>8713</v>
      </c>
      <c r="G13" s="13">
        <v>13</v>
      </c>
      <c r="H13" s="15">
        <v>146425.61898061368</v>
      </c>
      <c r="I13" s="13">
        <v>8</v>
      </c>
      <c r="J13" s="1">
        <f t="shared" ref="J13:J18" si="3">+H13*$J$45</f>
        <v>44291.303924077249</v>
      </c>
      <c r="K13" s="1">
        <f t="shared" ref="K13:K18" si="4">+H13-J13</f>
        <v>102134.31505653643</v>
      </c>
      <c r="M13" s="28">
        <f t="shared" si="0"/>
        <v>2214.5651962038623</v>
      </c>
      <c r="O13" s="50">
        <v>8713</v>
      </c>
      <c r="P13" s="19">
        <f t="shared" si="1"/>
        <v>2214.5651962038623</v>
      </c>
    </row>
    <row r="14" spans="1:18" ht="14.45" customHeight="1" x14ac:dyDescent="0.25">
      <c r="A14" s="50">
        <v>150005</v>
      </c>
      <c r="B14" s="35" t="s">
        <v>32</v>
      </c>
      <c r="D14" s="10">
        <v>78810.839545462339</v>
      </c>
      <c r="F14" s="14">
        <v>731900</v>
      </c>
      <c r="G14" s="13">
        <v>13</v>
      </c>
      <c r="H14" s="15">
        <v>456346.52255762357</v>
      </c>
      <c r="I14" s="13">
        <v>9</v>
      </c>
      <c r="J14" s="1">
        <f t="shared" si="3"/>
        <v>138037.20049816906</v>
      </c>
      <c r="K14" s="1">
        <f t="shared" si="4"/>
        <v>318309.32205945451</v>
      </c>
      <c r="M14" s="28">
        <f t="shared" si="0"/>
        <v>6901.8600249084529</v>
      </c>
      <c r="O14" s="50">
        <v>150005</v>
      </c>
      <c r="P14" s="19">
        <f t="shared" si="1"/>
        <v>-3940.541977273117</v>
      </c>
    </row>
    <row r="15" spans="1:18" ht="14.45" customHeight="1" x14ac:dyDescent="0.25">
      <c r="A15" s="50">
        <v>150851</v>
      </c>
      <c r="B15" s="35" t="s">
        <v>33</v>
      </c>
      <c r="D15" s="10">
        <v>334920.09471406403</v>
      </c>
      <c r="F15" s="14">
        <v>740800</v>
      </c>
      <c r="G15" s="13">
        <v>13</v>
      </c>
      <c r="H15" s="15">
        <v>307799.42506000004</v>
      </c>
      <c r="I15" s="13">
        <v>10</v>
      </c>
      <c r="J15" s="1">
        <f t="shared" si="3"/>
        <v>93104.184758772637</v>
      </c>
      <c r="K15" s="1">
        <f t="shared" si="4"/>
        <v>214695.2403012274</v>
      </c>
      <c r="M15" s="28">
        <f t="shared" si="0"/>
        <v>4655.2092379386322</v>
      </c>
      <c r="O15" s="50">
        <v>150851</v>
      </c>
      <c r="P15" s="19">
        <f t="shared" si="1"/>
        <v>16746.004735703202</v>
      </c>
    </row>
    <row r="16" spans="1:18" ht="14.45" customHeight="1" x14ac:dyDescent="0.25">
      <c r="A16" s="50">
        <v>150862</v>
      </c>
      <c r="B16" s="35" t="s">
        <v>34</v>
      </c>
      <c r="D16" s="10">
        <v>157855.45401139685</v>
      </c>
      <c r="F16" s="14">
        <v>750800</v>
      </c>
      <c r="G16" s="13">
        <v>13</v>
      </c>
      <c r="H16" s="15">
        <v>323381.37455299357</v>
      </c>
      <c r="I16" s="13">
        <v>11</v>
      </c>
      <c r="J16" s="1">
        <f t="shared" si="3"/>
        <v>97817.464207604411</v>
      </c>
      <c r="K16" s="1">
        <f t="shared" si="4"/>
        <v>225563.91034538916</v>
      </c>
      <c r="M16" s="28">
        <f t="shared" si="0"/>
        <v>4890.8732103802204</v>
      </c>
      <c r="O16" s="50">
        <v>150862</v>
      </c>
      <c r="P16" s="19">
        <f t="shared" si="1"/>
        <v>2387.4319051427906</v>
      </c>
    </row>
    <row r="17" spans="1:16" ht="14.45" customHeight="1" x14ac:dyDescent="0.25">
      <c r="A17" s="50">
        <v>150863</v>
      </c>
      <c r="B17" s="35" t="s">
        <v>35</v>
      </c>
      <c r="D17" s="10">
        <v>152875.2843618</v>
      </c>
      <c r="F17" s="14">
        <v>780500</v>
      </c>
      <c r="G17" s="13">
        <v>13</v>
      </c>
      <c r="H17" s="15">
        <v>69001.155411299987</v>
      </c>
      <c r="I17" s="13">
        <v>12</v>
      </c>
      <c r="J17" s="1">
        <f t="shared" si="3"/>
        <v>20871.696952423339</v>
      </c>
      <c r="K17" s="1">
        <f t="shared" si="4"/>
        <v>48129.458458876645</v>
      </c>
      <c r="M17" s="28">
        <f t="shared" si="0"/>
        <v>1043.584847621167</v>
      </c>
      <c r="O17" s="50">
        <v>150863</v>
      </c>
      <c r="P17" s="19">
        <f t="shared" si="1"/>
        <v>0</v>
      </c>
    </row>
    <row r="18" spans="1:16" ht="14.45" customHeight="1" x14ac:dyDescent="0.25">
      <c r="A18" s="50">
        <v>701700</v>
      </c>
      <c r="B18" s="35" t="s">
        <v>36</v>
      </c>
      <c r="D18" s="10">
        <v>202450.51084243998</v>
      </c>
      <c r="F18" s="14">
        <v>150862</v>
      </c>
      <c r="G18" s="13">
        <v>13</v>
      </c>
      <c r="H18" s="15">
        <v>157855.45401139685</v>
      </c>
      <c r="I18" s="13">
        <v>13</v>
      </c>
      <c r="J18" s="1">
        <f t="shared" si="3"/>
        <v>47748.63810285581</v>
      </c>
      <c r="K18" s="1">
        <f t="shared" si="4"/>
        <v>110106.81590854104</v>
      </c>
      <c r="M18" s="28">
        <f t="shared" si="0"/>
        <v>2387.4319051427906</v>
      </c>
      <c r="O18" s="50">
        <v>701700</v>
      </c>
      <c r="P18" s="19">
        <f t="shared" si="1"/>
        <v>-9596.6236927002064</v>
      </c>
    </row>
    <row r="19" spans="1:16" ht="14.45" customHeight="1" x14ac:dyDescent="0.25">
      <c r="A19" s="50">
        <v>730100</v>
      </c>
      <c r="B19" s="35" t="s">
        <v>37</v>
      </c>
      <c r="D19" s="10">
        <v>252744.06862090004</v>
      </c>
      <c r="F19" s="14">
        <v>8620</v>
      </c>
      <c r="G19" s="13">
        <v>12</v>
      </c>
      <c r="H19" s="15">
        <v>202176.47889371228</v>
      </c>
      <c r="I19" s="13">
        <v>14</v>
      </c>
      <c r="K19" s="1">
        <f>+H19</f>
        <v>202176.47889371228</v>
      </c>
      <c r="M19" s="28">
        <f t="shared" si="0"/>
        <v>0</v>
      </c>
      <c r="O19" s="50">
        <v>730100</v>
      </c>
      <c r="P19" s="19">
        <f t="shared" si="1"/>
        <v>0</v>
      </c>
    </row>
    <row r="20" spans="1:16" ht="14.45" customHeight="1" x14ac:dyDescent="0.25">
      <c r="A20" s="50">
        <v>730200</v>
      </c>
      <c r="B20" s="35" t="s">
        <v>39</v>
      </c>
      <c r="D20" s="10">
        <v>409729.83490665251</v>
      </c>
      <c r="F20" s="14">
        <v>150863</v>
      </c>
      <c r="G20" s="13">
        <v>12</v>
      </c>
      <c r="H20" s="15">
        <v>152875.2843618</v>
      </c>
      <c r="I20" s="13">
        <v>15</v>
      </c>
      <c r="K20" s="1">
        <f t="shared" ref="K20:K22" si="5">+H20</f>
        <v>152875.2843618</v>
      </c>
      <c r="M20" s="28">
        <f t="shared" si="0"/>
        <v>0</v>
      </c>
      <c r="O20" s="50">
        <v>730200</v>
      </c>
      <c r="P20" s="19">
        <f t="shared" si="1"/>
        <v>-19422.144330035695</v>
      </c>
    </row>
    <row r="21" spans="1:16" ht="14.45" customHeight="1" x14ac:dyDescent="0.25">
      <c r="A21" s="50">
        <v>731601</v>
      </c>
      <c r="B21" s="35" t="s">
        <v>40</v>
      </c>
      <c r="D21" s="10">
        <v>351093.73671989999</v>
      </c>
      <c r="F21" s="14">
        <v>731601</v>
      </c>
      <c r="G21" s="13">
        <v>12</v>
      </c>
      <c r="H21" s="15">
        <v>351093.73671989999</v>
      </c>
      <c r="I21" s="13">
        <v>16</v>
      </c>
      <c r="K21" s="1">
        <f t="shared" si="5"/>
        <v>351093.73671989999</v>
      </c>
      <c r="M21" s="28">
        <f t="shared" si="0"/>
        <v>0</v>
      </c>
      <c r="O21" s="50">
        <v>731601</v>
      </c>
      <c r="P21" s="19">
        <f t="shared" si="1"/>
        <v>0</v>
      </c>
    </row>
    <row r="22" spans="1:16" ht="14.45" customHeight="1" x14ac:dyDescent="0.25">
      <c r="A22" s="53">
        <v>731700</v>
      </c>
      <c r="B22" s="35" t="s">
        <v>41</v>
      </c>
      <c r="D22" s="10">
        <v>146123.743973</v>
      </c>
      <c r="F22" s="14">
        <v>730100</v>
      </c>
      <c r="G22" s="13">
        <v>12</v>
      </c>
      <c r="H22" s="15">
        <v>252744.06862090004</v>
      </c>
      <c r="I22" s="13">
        <v>17</v>
      </c>
      <c r="K22" s="1">
        <f t="shared" si="5"/>
        <v>252744.06862090004</v>
      </c>
      <c r="M22" s="28">
        <f t="shared" si="0"/>
        <v>0</v>
      </c>
      <c r="O22" s="53">
        <v>731700</v>
      </c>
      <c r="P22" s="19">
        <f t="shared" si="1"/>
        <v>-6926.6043224198474</v>
      </c>
    </row>
    <row r="23" spans="1:16" ht="14.45" customHeight="1" x14ac:dyDescent="0.25">
      <c r="A23" s="50">
        <v>731900</v>
      </c>
      <c r="B23" s="35" t="s">
        <v>42</v>
      </c>
      <c r="D23" s="10">
        <v>456346.52255762357</v>
      </c>
      <c r="F23" s="14">
        <v>761200</v>
      </c>
      <c r="G23" s="13">
        <v>11</v>
      </c>
      <c r="H23" s="15">
        <v>719677.886772</v>
      </c>
      <c r="I23" s="13">
        <v>18</v>
      </c>
      <c r="K23" s="1">
        <f>+H23*$J$55</f>
        <v>37389.871733731496</v>
      </c>
      <c r="L23" s="1">
        <f>+H23-K23</f>
        <v>682288.01503826852</v>
      </c>
      <c r="M23" s="28">
        <f t="shared" si="0"/>
        <v>-34114.400751913425</v>
      </c>
      <c r="O23" s="50">
        <v>731900</v>
      </c>
      <c r="P23" s="19">
        <f t="shared" si="1"/>
        <v>6901.8600249084529</v>
      </c>
    </row>
    <row r="24" spans="1:16" ht="14.45" customHeight="1" x14ac:dyDescent="0.25">
      <c r="A24" s="54">
        <v>740800</v>
      </c>
      <c r="B24" s="35" t="s">
        <v>43</v>
      </c>
      <c r="D24" s="10">
        <v>307799.42506000004</v>
      </c>
      <c r="F24" s="14">
        <v>701700</v>
      </c>
      <c r="G24" s="13">
        <v>11</v>
      </c>
      <c r="H24" s="15">
        <v>202450.51084243998</v>
      </c>
      <c r="I24" s="13">
        <v>19</v>
      </c>
      <c r="K24" s="1">
        <f t="shared" ref="K24:K28" si="6">+H24*$J$55</f>
        <v>10518.036988435857</v>
      </c>
      <c r="L24" s="1">
        <f t="shared" ref="L24:L28" si="7">+H24-K24</f>
        <v>191932.47385400411</v>
      </c>
      <c r="M24" s="28">
        <f t="shared" si="0"/>
        <v>-9596.6236927002064</v>
      </c>
      <c r="O24" s="54">
        <v>740800</v>
      </c>
      <c r="P24" s="19">
        <f t="shared" si="1"/>
        <v>4655.2092379386322</v>
      </c>
    </row>
    <row r="25" spans="1:16" ht="14.45" customHeight="1" x14ac:dyDescent="0.25">
      <c r="A25" s="50">
        <v>750200</v>
      </c>
      <c r="B25" s="35" t="s">
        <v>44</v>
      </c>
      <c r="D25" s="10">
        <v>335317.44463510811</v>
      </c>
      <c r="F25" s="14">
        <v>8430</v>
      </c>
      <c r="G25" s="13">
        <v>11</v>
      </c>
      <c r="H25" s="15">
        <v>109047.88823040001</v>
      </c>
      <c r="I25" s="13">
        <v>20</v>
      </c>
      <c r="K25" s="1">
        <f t="shared" si="6"/>
        <v>5665.4325896505743</v>
      </c>
      <c r="L25" s="1">
        <f t="shared" si="7"/>
        <v>103382.45564074944</v>
      </c>
      <c r="M25" s="28">
        <f t="shared" si="0"/>
        <v>-5169.1227820374725</v>
      </c>
      <c r="O25" s="50">
        <v>750200</v>
      </c>
      <c r="P25" s="19">
        <f t="shared" si="1"/>
        <v>16765.872231755406</v>
      </c>
    </row>
    <row r="26" spans="1:16" ht="14.45" customHeight="1" x14ac:dyDescent="0.25">
      <c r="A26" s="55">
        <v>750800</v>
      </c>
      <c r="B26" s="35" t="s">
        <v>45</v>
      </c>
      <c r="D26" s="10">
        <v>323381.37455299357</v>
      </c>
      <c r="F26" s="14">
        <v>730200</v>
      </c>
      <c r="G26" s="13">
        <v>11</v>
      </c>
      <c r="H26" s="15">
        <v>409729.83490665251</v>
      </c>
      <c r="I26" s="13">
        <v>21</v>
      </c>
      <c r="K26" s="1">
        <f t="shared" si="6"/>
        <v>21286.948305938629</v>
      </c>
      <c r="L26" s="1">
        <f t="shared" si="7"/>
        <v>388442.88660071389</v>
      </c>
      <c r="M26" s="28">
        <f t="shared" si="0"/>
        <v>-19422.144330035695</v>
      </c>
      <c r="O26" s="55">
        <v>750800</v>
      </c>
      <c r="P26" s="19">
        <f t="shared" si="1"/>
        <v>4890.8732103802204</v>
      </c>
    </row>
    <row r="27" spans="1:16" ht="14.45" customHeight="1" x14ac:dyDescent="0.25">
      <c r="A27" s="50">
        <v>761200</v>
      </c>
      <c r="B27" s="35" t="s">
        <v>46</v>
      </c>
      <c r="D27" s="10">
        <v>719677.886772</v>
      </c>
      <c r="F27" s="14">
        <v>731700</v>
      </c>
      <c r="G27" s="13">
        <v>11</v>
      </c>
      <c r="H27" s="15">
        <v>146123.743973</v>
      </c>
      <c r="I27" s="13">
        <v>22</v>
      </c>
      <c r="K27" s="1">
        <f t="shared" si="6"/>
        <v>7591.6575246030707</v>
      </c>
      <c r="L27" s="1">
        <f t="shared" si="7"/>
        <v>138532.08644839693</v>
      </c>
      <c r="M27" s="28">
        <f t="shared" si="0"/>
        <v>-6926.6043224198474</v>
      </c>
      <c r="O27" s="50">
        <v>761200</v>
      </c>
      <c r="P27" s="19">
        <f t="shared" si="1"/>
        <v>-34114.400751913425</v>
      </c>
    </row>
    <row r="28" spans="1:16" ht="14.45" customHeight="1" x14ac:dyDescent="0.25">
      <c r="A28" s="50">
        <v>771200</v>
      </c>
      <c r="B28" s="35" t="s">
        <v>47</v>
      </c>
      <c r="D28" s="10">
        <v>558727.95724362298</v>
      </c>
      <c r="F28" s="14">
        <v>790500</v>
      </c>
      <c r="G28" s="13">
        <v>11</v>
      </c>
      <c r="H28" s="15">
        <v>72522.274390000006</v>
      </c>
      <c r="I28" s="13">
        <v>23</v>
      </c>
      <c r="K28" s="1">
        <f t="shared" si="6"/>
        <v>3767.7947136086423</v>
      </c>
      <c r="L28" s="1">
        <f t="shared" si="7"/>
        <v>68754.479676391362</v>
      </c>
      <c r="M28" s="28">
        <f t="shared" si="0"/>
        <v>-3437.7239838195683</v>
      </c>
      <c r="O28" s="50">
        <v>771200</v>
      </c>
      <c r="P28" s="19">
        <f t="shared" si="1"/>
        <v>27936.397862181151</v>
      </c>
    </row>
    <row r="29" spans="1:16" x14ac:dyDescent="0.25">
      <c r="A29" s="50">
        <v>780500</v>
      </c>
      <c r="B29" s="35" t="s">
        <v>48</v>
      </c>
      <c r="D29" s="10">
        <v>69001.155411299987</v>
      </c>
      <c r="F29" s="14">
        <v>8521</v>
      </c>
      <c r="G29" s="13">
        <v>10</v>
      </c>
      <c r="H29" s="15">
        <v>142301.48989411787</v>
      </c>
      <c r="I29" s="13">
        <v>24</v>
      </c>
      <c r="L29" s="1">
        <f>+H29</f>
        <v>142301.48989411787</v>
      </c>
      <c r="M29" s="28">
        <f t="shared" si="0"/>
        <v>-7115.0744947058938</v>
      </c>
      <c r="O29" s="50">
        <v>780500</v>
      </c>
      <c r="P29" s="19">
        <f t="shared" si="1"/>
        <v>1043.584847621167</v>
      </c>
    </row>
    <row r="30" spans="1:16" ht="14.45" customHeight="1" x14ac:dyDescent="0.25">
      <c r="A30" s="43">
        <v>790500</v>
      </c>
      <c r="B30" s="35" t="s">
        <v>49</v>
      </c>
      <c r="D30" s="10">
        <v>72522.274390000006</v>
      </c>
      <c r="F30" s="14">
        <v>150005</v>
      </c>
      <c r="G30" s="13">
        <v>10</v>
      </c>
      <c r="H30" s="15">
        <v>78810.839545462339</v>
      </c>
      <c r="I30" s="13">
        <v>25</v>
      </c>
      <c r="L30" s="1">
        <f t="shared" ref="L30:L32" si="8">+H30</f>
        <v>78810.839545462339</v>
      </c>
      <c r="M30" s="28">
        <f t="shared" si="0"/>
        <v>-3940.541977273117</v>
      </c>
      <c r="O30" s="43">
        <v>790500</v>
      </c>
      <c r="P30" s="19">
        <f t="shared" si="1"/>
        <v>-3437.7239838195683</v>
      </c>
    </row>
    <row r="31" spans="1:16" ht="14.45" customHeight="1" x14ac:dyDescent="0.25">
      <c r="A31" s="43" t="s">
        <v>29</v>
      </c>
      <c r="B31" s="35" t="s">
        <v>50</v>
      </c>
      <c r="D31" s="10">
        <v>115974.23157810001</v>
      </c>
      <c r="F31" s="14">
        <v>8319</v>
      </c>
      <c r="G31" s="13">
        <v>8</v>
      </c>
      <c r="H31" s="15">
        <v>639532.79813399783</v>
      </c>
      <c r="I31" s="13">
        <v>26</v>
      </c>
      <c r="L31" s="1">
        <f t="shared" si="8"/>
        <v>639532.79813399783</v>
      </c>
      <c r="M31" s="28">
        <f t="shared" si="0"/>
        <v>-31976.639906699893</v>
      </c>
      <c r="O31" s="43" t="s">
        <v>29</v>
      </c>
      <c r="P31" s="19">
        <f t="shared" si="1"/>
        <v>5798.7115789050004</v>
      </c>
    </row>
    <row r="32" spans="1:16" ht="14.45" customHeight="1" x14ac:dyDescent="0.25">
      <c r="A32" s="37" t="s">
        <v>38</v>
      </c>
      <c r="B32" s="35" t="s">
        <v>25</v>
      </c>
      <c r="D32" s="10">
        <v>143481</v>
      </c>
      <c r="F32" s="14">
        <v>8621</v>
      </c>
      <c r="G32" s="13">
        <v>8</v>
      </c>
      <c r="H32" s="15">
        <v>134372.4629442</v>
      </c>
      <c r="I32" s="13">
        <v>27</v>
      </c>
      <c r="L32" s="1">
        <f t="shared" si="8"/>
        <v>134372.4629442</v>
      </c>
      <c r="M32" s="28">
        <f t="shared" si="0"/>
        <v>-6718.6231472100008</v>
      </c>
      <c r="O32" s="37" t="s">
        <v>38</v>
      </c>
      <c r="P32" s="19">
        <f t="shared" si="1"/>
        <v>7174.05</v>
      </c>
    </row>
    <row r="33" spans="1:16" ht="14.45" customHeight="1" x14ac:dyDescent="0.25">
      <c r="B33" s="12" t="s">
        <v>4</v>
      </c>
      <c r="D33" s="4">
        <v>7705049.5808289116</v>
      </c>
      <c r="F33" s="11"/>
      <c r="G33" s="11"/>
      <c r="H33" s="11">
        <f>SUM(H6:H32)</f>
        <v>7705049.963328911</v>
      </c>
      <c r="I33" s="11"/>
      <c r="J33" s="11">
        <f>SUM(J6:J32)</f>
        <v>2568349.9877763041</v>
      </c>
      <c r="K33" s="11">
        <f t="shared" ref="K33:L33" si="9">SUM(K6:K32)</f>
        <v>2568349.9877763037</v>
      </c>
      <c r="L33" s="11">
        <f t="shared" si="9"/>
        <v>2568349.9877763023</v>
      </c>
      <c r="M33" s="11">
        <f>SUM(M6:M32)</f>
        <v>6.9121597334742546E-11</v>
      </c>
      <c r="O33" s="4"/>
      <c r="P33" s="19">
        <f>SUM(P6:P32)</f>
        <v>7.0031092036515474E-11</v>
      </c>
    </row>
    <row r="34" spans="1:16" ht="16.899999999999999" customHeight="1" x14ac:dyDescent="0.25">
      <c r="F34" s="9" t="s">
        <v>3</v>
      </c>
      <c r="G34" s="9"/>
      <c r="H34" s="8">
        <f>+H33/3</f>
        <v>2568349.9877763037</v>
      </c>
      <c r="I34" s="7"/>
      <c r="J34" s="6">
        <f>+H34-J33</f>
        <v>0</v>
      </c>
      <c r="K34" s="6">
        <f>+H34-K33</f>
        <v>0</v>
      </c>
      <c r="L34" s="6">
        <f>+H34-L33</f>
        <v>0</v>
      </c>
    </row>
    <row r="35" spans="1:16" ht="16.899999999999999" customHeight="1" x14ac:dyDescent="0.25"/>
    <row r="36" spans="1:16" ht="16.899999999999999" customHeight="1" x14ac:dyDescent="0.25">
      <c r="F36" s="82" t="s">
        <v>2</v>
      </c>
      <c r="G36" s="83"/>
      <c r="H36" s="83"/>
      <c r="I36" s="84"/>
    </row>
    <row r="37" spans="1:16" ht="37.9" customHeight="1" x14ac:dyDescent="0.25">
      <c r="F37" s="29" t="s">
        <v>1</v>
      </c>
      <c r="G37" s="30" t="s">
        <v>14</v>
      </c>
      <c r="H37" s="31" t="s">
        <v>20</v>
      </c>
      <c r="I37" s="29" t="s">
        <v>0</v>
      </c>
    </row>
    <row r="38" spans="1:16" x14ac:dyDescent="0.25">
      <c r="A38" s="71"/>
      <c r="B38" s="62"/>
      <c r="F38" s="46">
        <v>8328</v>
      </c>
      <c r="G38" s="48">
        <v>14</v>
      </c>
      <c r="H38" s="56">
        <f>+VLOOKUP(F38,$A$6:$D$32,4,0)</f>
        <v>419364.63202133332</v>
      </c>
      <c r="I38" s="5">
        <v>1</v>
      </c>
    </row>
    <row r="39" spans="1:16" x14ac:dyDescent="0.25">
      <c r="A39" s="61"/>
      <c r="B39" s="62"/>
      <c r="F39" s="43">
        <v>150851</v>
      </c>
      <c r="G39" s="49">
        <v>14</v>
      </c>
      <c r="H39" s="56">
        <f t="shared" ref="H39:H64" si="10">+VLOOKUP(F39,$A$6:$D$32,4,0)</f>
        <v>334920.09471406403</v>
      </c>
      <c r="I39" s="5">
        <v>2</v>
      </c>
    </row>
    <row r="40" spans="1:16" x14ac:dyDescent="0.25">
      <c r="A40" s="72"/>
      <c r="B40" s="62"/>
      <c r="F40" s="59">
        <v>750200</v>
      </c>
      <c r="G40" s="48">
        <v>14</v>
      </c>
      <c r="H40" s="56">
        <f t="shared" si="10"/>
        <v>335317.44463510811</v>
      </c>
      <c r="I40" s="5">
        <v>3</v>
      </c>
    </row>
    <row r="41" spans="1:16" x14ac:dyDescent="0.25">
      <c r="A41" s="61"/>
      <c r="B41" s="62"/>
      <c r="F41" s="43">
        <v>771200</v>
      </c>
      <c r="G41" s="44">
        <v>14</v>
      </c>
      <c r="H41" s="56">
        <f t="shared" si="10"/>
        <v>558727.95724362298</v>
      </c>
      <c r="I41" s="5">
        <v>4</v>
      </c>
      <c r="J41" s="33"/>
    </row>
    <row r="42" spans="1:16" x14ac:dyDescent="0.25">
      <c r="A42" s="61"/>
      <c r="B42" s="62"/>
      <c r="F42" s="43" t="s">
        <v>29</v>
      </c>
      <c r="G42" s="48">
        <v>14</v>
      </c>
      <c r="H42" s="56">
        <f t="shared" si="10"/>
        <v>115974.23157810001</v>
      </c>
      <c r="I42" s="5">
        <v>5</v>
      </c>
      <c r="J42" s="33"/>
    </row>
    <row r="43" spans="1:16" x14ac:dyDescent="0.25">
      <c r="A43" s="61"/>
      <c r="B43" s="62"/>
      <c r="F43" s="43" t="s">
        <v>38</v>
      </c>
      <c r="G43" s="49">
        <v>14</v>
      </c>
      <c r="H43" s="56">
        <f t="shared" si="10"/>
        <v>143481</v>
      </c>
      <c r="I43" s="5">
        <v>6</v>
      </c>
      <c r="J43" s="1">
        <f>+H48+H44+H45+H46+H47+H49+H50</f>
        <v>2183805.3049080987</v>
      </c>
    </row>
    <row r="44" spans="1:16" x14ac:dyDescent="0.25">
      <c r="A44" s="61"/>
      <c r="B44" s="62"/>
      <c r="F44" s="43">
        <v>8022</v>
      </c>
      <c r="G44" s="44">
        <v>13</v>
      </c>
      <c r="H44" s="56">
        <f t="shared" si="10"/>
        <v>722995.75433417084</v>
      </c>
      <c r="I44" s="5">
        <v>7</v>
      </c>
      <c r="J44" s="1">
        <f>+H34-SUM(J6:J11)</f>
        <v>660564.62758407532</v>
      </c>
    </row>
    <row r="45" spans="1:16" x14ac:dyDescent="0.25">
      <c r="A45" s="61"/>
      <c r="B45" s="62"/>
      <c r="F45" s="43">
        <v>8713</v>
      </c>
      <c r="G45" s="44">
        <v>13</v>
      </c>
      <c r="H45" s="56">
        <f t="shared" si="10"/>
        <v>146425.61898061368</v>
      </c>
      <c r="I45" s="5">
        <v>8</v>
      </c>
      <c r="J45" s="34">
        <f>+J44/J43</f>
        <v>0.30248329651890554</v>
      </c>
    </row>
    <row r="46" spans="1:16" x14ac:dyDescent="0.25">
      <c r="A46" s="61"/>
      <c r="B46" s="62"/>
      <c r="F46" s="43">
        <v>731900</v>
      </c>
      <c r="G46" s="48">
        <v>13</v>
      </c>
      <c r="H46" s="56">
        <f t="shared" si="10"/>
        <v>456346.52255762357</v>
      </c>
      <c r="I46" s="5">
        <v>9</v>
      </c>
    </row>
    <row r="47" spans="1:16" x14ac:dyDescent="0.25">
      <c r="A47" s="61"/>
      <c r="B47" s="62"/>
      <c r="F47" s="43">
        <v>740800</v>
      </c>
      <c r="G47" s="48">
        <v>13</v>
      </c>
      <c r="H47" s="56">
        <f t="shared" si="10"/>
        <v>307799.42506000004</v>
      </c>
      <c r="I47" s="5">
        <v>10</v>
      </c>
    </row>
    <row r="48" spans="1:16" x14ac:dyDescent="0.25">
      <c r="A48" s="61"/>
      <c r="B48" s="62"/>
      <c r="F48" s="43">
        <v>750800</v>
      </c>
      <c r="G48" s="44">
        <v>13</v>
      </c>
      <c r="H48" s="56">
        <f t="shared" si="10"/>
        <v>323381.37455299357</v>
      </c>
      <c r="I48" s="5">
        <v>11</v>
      </c>
      <c r="J48" s="33"/>
    </row>
    <row r="49" spans="1:21" x14ac:dyDescent="0.25">
      <c r="A49" s="61"/>
      <c r="B49" s="62"/>
      <c r="F49" s="43">
        <v>780500</v>
      </c>
      <c r="G49" s="44">
        <v>13</v>
      </c>
      <c r="H49" s="56">
        <f t="shared" si="10"/>
        <v>69001.155411299987</v>
      </c>
      <c r="I49" s="5">
        <v>12</v>
      </c>
      <c r="J49" s="33"/>
    </row>
    <row r="50" spans="1:21" x14ac:dyDescent="0.25">
      <c r="A50" s="61"/>
      <c r="B50" s="62"/>
      <c r="F50" s="43">
        <v>150862</v>
      </c>
      <c r="G50" s="48">
        <v>13</v>
      </c>
      <c r="H50" s="56">
        <f t="shared" ref="H50" si="11">+VLOOKUP(F50,$A$6:$D$32,4,0)</f>
        <v>157855.45401139685</v>
      </c>
      <c r="I50" s="5">
        <v>13</v>
      </c>
      <c r="J50" s="33"/>
    </row>
    <row r="51" spans="1:21" x14ac:dyDescent="0.25">
      <c r="A51" s="61"/>
      <c r="B51" s="62"/>
      <c r="F51" s="43">
        <v>8620</v>
      </c>
      <c r="G51" s="48">
        <v>12</v>
      </c>
      <c r="H51" s="56">
        <f t="shared" si="10"/>
        <v>202176.47889371228</v>
      </c>
      <c r="I51" s="5">
        <v>14</v>
      </c>
      <c r="J51" s="33"/>
    </row>
    <row r="52" spans="1:21" x14ac:dyDescent="0.25">
      <c r="A52" s="61"/>
      <c r="B52" s="62"/>
      <c r="F52" s="43">
        <v>150863</v>
      </c>
      <c r="G52" s="48">
        <v>12</v>
      </c>
      <c r="H52" s="56">
        <f t="shared" si="10"/>
        <v>152875.2843618</v>
      </c>
      <c r="I52" s="5">
        <v>15</v>
      </c>
      <c r="P52" s="57"/>
      <c r="Q52" s="57"/>
      <c r="R52" s="57"/>
      <c r="S52" s="57"/>
      <c r="T52" s="57"/>
      <c r="U52" s="57"/>
    </row>
    <row r="53" spans="1:21" x14ac:dyDescent="0.25">
      <c r="A53" s="61"/>
      <c r="B53" s="62"/>
      <c r="F53" s="43">
        <v>731601</v>
      </c>
      <c r="G53" s="44">
        <v>12</v>
      </c>
      <c r="H53" s="56">
        <f t="shared" si="10"/>
        <v>351093.73671989999</v>
      </c>
      <c r="I53" s="5">
        <v>16</v>
      </c>
      <c r="J53" s="1">
        <f>+H57+H55+H58+H59+H60+H56</f>
        <v>1659552.1391144923</v>
      </c>
      <c r="P53" s="57"/>
      <c r="Q53" s="57"/>
      <c r="R53" s="57"/>
      <c r="S53" s="57"/>
      <c r="T53" s="57"/>
      <c r="U53" s="57"/>
    </row>
    <row r="54" spans="1:21" x14ac:dyDescent="0.25">
      <c r="A54" s="61"/>
      <c r="B54" s="62"/>
      <c r="F54" s="43">
        <v>730100</v>
      </c>
      <c r="G54" s="44">
        <v>12</v>
      </c>
      <c r="H54" s="56">
        <f t="shared" si="10"/>
        <v>252744.06862090004</v>
      </c>
      <c r="I54" s="5">
        <v>17</v>
      </c>
      <c r="J54" s="1">
        <f>+H34-SUM(K12:K22)</f>
        <v>86219.741855968256</v>
      </c>
      <c r="P54" s="58"/>
      <c r="Q54" s="63"/>
      <c r="R54" s="64"/>
      <c r="S54" s="57"/>
      <c r="T54" s="57"/>
      <c r="U54" s="57"/>
    </row>
    <row r="55" spans="1:21" x14ac:dyDescent="0.25">
      <c r="A55" s="61"/>
      <c r="B55" s="62"/>
      <c r="F55" s="43">
        <v>761200</v>
      </c>
      <c r="G55" s="48">
        <v>11</v>
      </c>
      <c r="H55" s="56">
        <f t="shared" si="10"/>
        <v>719677.886772</v>
      </c>
      <c r="I55" s="5">
        <v>18</v>
      </c>
      <c r="J55" s="34">
        <f>+J54/J53</f>
        <v>5.1953620391808591E-2</v>
      </c>
      <c r="P55" s="57"/>
      <c r="Q55" s="57"/>
      <c r="R55" s="57"/>
      <c r="S55" s="57"/>
      <c r="T55" s="57"/>
      <c r="U55" s="57"/>
    </row>
    <row r="56" spans="1:21" x14ac:dyDescent="0.25">
      <c r="A56" s="61"/>
      <c r="B56" s="62"/>
      <c r="F56" s="43">
        <v>701700</v>
      </c>
      <c r="G56" s="49">
        <v>11</v>
      </c>
      <c r="H56" s="56">
        <f t="shared" si="10"/>
        <v>202450.51084243998</v>
      </c>
      <c r="I56" s="5">
        <v>19</v>
      </c>
      <c r="P56" s="57"/>
      <c r="Q56" s="57"/>
      <c r="R56" s="57"/>
      <c r="S56" s="57"/>
      <c r="T56" s="57"/>
      <c r="U56" s="57"/>
    </row>
    <row r="57" spans="1:21" x14ac:dyDescent="0.25">
      <c r="A57" s="61"/>
      <c r="B57" s="62"/>
      <c r="F57" s="43">
        <v>8430</v>
      </c>
      <c r="G57" s="48">
        <v>11</v>
      </c>
      <c r="H57" s="56">
        <f t="shared" ref="H57" si="12">+VLOOKUP(F57,$A$6:$D$32,4,0)</f>
        <v>109047.88823040001</v>
      </c>
      <c r="I57" s="5">
        <v>20</v>
      </c>
      <c r="P57" s="57"/>
      <c r="Q57" s="57"/>
      <c r="R57" s="57"/>
      <c r="S57" s="57"/>
      <c r="T57" s="57"/>
      <c r="U57" s="57"/>
    </row>
    <row r="58" spans="1:21" x14ac:dyDescent="0.25">
      <c r="A58" s="70"/>
      <c r="B58" s="62"/>
      <c r="F58" s="47">
        <v>730200</v>
      </c>
      <c r="G58" s="44">
        <v>11</v>
      </c>
      <c r="H58" s="56">
        <f t="shared" si="10"/>
        <v>409729.83490665251</v>
      </c>
      <c r="I58" s="5">
        <v>21</v>
      </c>
      <c r="P58" s="57"/>
      <c r="Q58" s="57"/>
      <c r="R58" s="57"/>
      <c r="S58" s="57"/>
      <c r="T58" s="57"/>
      <c r="U58" s="57"/>
    </row>
    <row r="59" spans="1:21" x14ac:dyDescent="0.25">
      <c r="A59" s="61"/>
      <c r="B59" s="62"/>
      <c r="F59" s="43">
        <v>731700</v>
      </c>
      <c r="G59" s="48">
        <v>11</v>
      </c>
      <c r="H59" s="56">
        <f t="shared" si="10"/>
        <v>146123.743973</v>
      </c>
      <c r="I59" s="5">
        <v>22</v>
      </c>
    </row>
    <row r="60" spans="1:21" x14ac:dyDescent="0.25">
      <c r="A60" s="61"/>
      <c r="B60" s="62"/>
      <c r="F60" s="65">
        <v>790500</v>
      </c>
      <c r="G60" s="66">
        <v>11</v>
      </c>
      <c r="H60" s="67">
        <f t="shared" si="10"/>
        <v>72522.274390000006</v>
      </c>
      <c r="I60" s="5">
        <v>23</v>
      </c>
    </row>
    <row r="61" spans="1:21" x14ac:dyDescent="0.25">
      <c r="A61" s="61"/>
      <c r="B61" s="62"/>
      <c r="F61" s="43">
        <v>8521</v>
      </c>
      <c r="G61" s="44">
        <v>10</v>
      </c>
      <c r="H61" s="56">
        <f t="shared" si="10"/>
        <v>142301.48989411787</v>
      </c>
      <c r="I61" s="5">
        <v>24</v>
      </c>
    </row>
    <row r="62" spans="1:21" x14ac:dyDescent="0.25">
      <c r="A62" s="61"/>
      <c r="B62" s="62"/>
      <c r="F62" s="43">
        <v>150005</v>
      </c>
      <c r="G62" s="44">
        <v>10</v>
      </c>
      <c r="H62" s="56">
        <f t="shared" si="10"/>
        <v>78810.839545462339</v>
      </c>
      <c r="I62" s="5">
        <v>25</v>
      </c>
    </row>
    <row r="63" spans="1:21" x14ac:dyDescent="0.25">
      <c r="A63" s="70"/>
      <c r="B63" s="62"/>
      <c r="F63" s="45">
        <v>8319</v>
      </c>
      <c r="G63" s="44">
        <v>8</v>
      </c>
      <c r="H63" s="56">
        <f t="shared" si="10"/>
        <v>639532.79813399783</v>
      </c>
      <c r="I63" s="5">
        <v>26</v>
      </c>
    </row>
    <row r="64" spans="1:21" x14ac:dyDescent="0.25">
      <c r="A64" s="61"/>
      <c r="B64" s="62"/>
      <c r="F64" s="43">
        <v>8621</v>
      </c>
      <c r="G64" s="44">
        <v>8</v>
      </c>
      <c r="H64" s="56">
        <f t="shared" si="10"/>
        <v>134372.4629442</v>
      </c>
      <c r="I64" s="5">
        <v>27</v>
      </c>
    </row>
    <row r="65" spans="4:8" x14ac:dyDescent="0.25">
      <c r="H65" s="4">
        <f>SUM(H38:H64)</f>
        <v>7705049.963328911</v>
      </c>
    </row>
    <row r="66" spans="4:8" x14ac:dyDescent="0.25">
      <c r="H66" s="1">
        <f>+H65-D33</f>
        <v>0.38249999936670065</v>
      </c>
    </row>
    <row r="72" spans="4:8" ht="18.75" x14ac:dyDescent="0.25">
      <c r="D72" s="60"/>
      <c r="E72" s="60"/>
      <c r="F72" s="68"/>
      <c r="G72" s="69"/>
      <c r="H72" s="60"/>
    </row>
  </sheetData>
  <mergeCells count="12">
    <mergeCell ref="P3:P5"/>
    <mergeCell ref="F36:I36"/>
    <mergeCell ref="F4:F5"/>
    <mergeCell ref="G4:G5"/>
    <mergeCell ref="H4:H5"/>
    <mergeCell ref="I4:I5"/>
    <mergeCell ref="D3:D5"/>
    <mergeCell ref="F3:I3"/>
    <mergeCell ref="J3:L3"/>
    <mergeCell ref="M3:M5"/>
    <mergeCell ref="O3:O5"/>
    <mergeCell ref="J4:L4"/>
  </mergeCells>
  <printOptions horizontalCentered="1"/>
  <pageMargins left="0.19685039370078741" right="0.19685039370078741" top="1.425" bottom="0.74803149606299213" header="1.0236220472440944" footer="0.51181102362204722"/>
  <pageSetup paperSize="9" scale="80" fitToWidth="2" orientation="landscape" r:id="rId1"/>
  <headerFooter>
    <oddHeader xml:space="preserve">&amp;C&amp;"-,Grassetto"&amp;18INDICAZIONI OPERATIVE: Allegato FKT_02
&amp;R: </oddHeader>
    <oddFooter>&amp;C&amp;14pag. n. &amp;P di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M19" sqref="M19"/>
    </sheetView>
  </sheetViews>
  <sheetFormatPr defaultRowHeight="15" x14ac:dyDescent="0.25"/>
  <cols>
    <col min="1" max="1" width="11.28515625" bestFit="1" customWidth="1"/>
    <col min="2" max="2" width="66.28515625" customWidth="1"/>
  </cols>
  <sheetData>
    <row r="1" spans="1:2" ht="26.25" x14ac:dyDescent="0.4">
      <c r="A1" s="89" t="s">
        <v>51</v>
      </c>
      <c r="B1" s="89"/>
    </row>
    <row r="2" spans="1:2" ht="21" x14ac:dyDescent="0.35">
      <c r="A2" s="38"/>
      <c r="B2" s="38"/>
    </row>
    <row r="3" spans="1:2" ht="18.75" x14ac:dyDescent="0.3">
      <c r="A3" s="39" t="s">
        <v>52</v>
      </c>
      <c r="B3" s="40"/>
    </row>
    <row r="4" spans="1:2" ht="18.75" x14ac:dyDescent="0.3">
      <c r="A4" s="40"/>
      <c r="B4" s="40"/>
    </row>
    <row r="5" spans="1:2" ht="18.75" x14ac:dyDescent="0.3">
      <c r="A5" s="41">
        <v>1</v>
      </c>
      <c r="B5" s="42" t="s">
        <v>55</v>
      </c>
    </row>
    <row r="6" spans="1:2" ht="18.75" x14ac:dyDescent="0.3">
      <c r="A6" s="41">
        <v>2</v>
      </c>
      <c r="B6" s="42" t="s">
        <v>56</v>
      </c>
    </row>
    <row r="7" spans="1:2" ht="18.75" x14ac:dyDescent="0.3">
      <c r="A7" s="41">
        <v>3</v>
      </c>
      <c r="B7" s="42" t="s">
        <v>53</v>
      </c>
    </row>
    <row r="8" spans="1:2" ht="18.75" x14ac:dyDescent="0.3">
      <c r="A8" s="41">
        <v>4</v>
      </c>
      <c r="B8" s="42" t="s">
        <v>57</v>
      </c>
    </row>
    <row r="9" spans="1:2" ht="18.75" x14ac:dyDescent="0.3">
      <c r="A9" s="41">
        <v>5</v>
      </c>
      <c r="B9" s="42" t="s">
        <v>58</v>
      </c>
    </row>
    <row r="10" spans="1:2" ht="18.75" x14ac:dyDescent="0.3">
      <c r="A10" s="41">
        <v>6</v>
      </c>
      <c r="B10" s="42" t="s">
        <v>53</v>
      </c>
    </row>
    <row r="11" spans="1:2" ht="18.75" x14ac:dyDescent="0.3">
      <c r="A11" s="41">
        <v>7</v>
      </c>
      <c r="B11" s="42" t="s">
        <v>59</v>
      </c>
    </row>
    <row r="12" spans="1:2" ht="18.75" x14ac:dyDescent="0.3">
      <c r="A12" s="41">
        <v>8</v>
      </c>
      <c r="B12" s="42" t="s">
        <v>60</v>
      </c>
    </row>
    <row r="13" spans="1:2" ht="18.75" x14ac:dyDescent="0.3">
      <c r="A13" s="41">
        <v>9</v>
      </c>
      <c r="B13" s="42" t="s">
        <v>61</v>
      </c>
    </row>
    <row r="14" spans="1:2" ht="18.75" x14ac:dyDescent="0.3">
      <c r="A14" s="41">
        <v>10</v>
      </c>
      <c r="B14" s="42" t="s">
        <v>62</v>
      </c>
    </row>
    <row r="15" spans="1:2" ht="18.75" x14ac:dyDescent="0.3">
      <c r="A15" s="41">
        <v>11</v>
      </c>
      <c r="B15" s="42" t="s">
        <v>63</v>
      </c>
    </row>
    <row r="16" spans="1:2" ht="18.75" x14ac:dyDescent="0.3">
      <c r="A16" s="41">
        <v>12</v>
      </c>
      <c r="B16" s="42" t="s">
        <v>55</v>
      </c>
    </row>
    <row r="17" spans="1:2" ht="18.75" x14ac:dyDescent="0.3">
      <c r="A17" s="41">
        <v>13</v>
      </c>
      <c r="B17" s="42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Copertina</vt:lpstr>
      <vt:lpstr>FKT_na3_RIEP_x_2025</vt:lpstr>
      <vt:lpstr>Foglio7</vt:lpstr>
      <vt:lpstr>FKT_na3_RIEP_x_2025!Area_stampa</vt:lpstr>
      <vt:lpstr>FKT_na3_RIEP_x_2025!Titoli_stampa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Aisic</cp:lastModifiedBy>
  <cp:lastPrinted>2025-09-04T09:52:24Z</cp:lastPrinted>
  <dcterms:created xsi:type="dcterms:W3CDTF">2024-10-14T14:17:55Z</dcterms:created>
  <dcterms:modified xsi:type="dcterms:W3CDTF">2026-09-14T10:15:19Z</dcterms:modified>
</cp:coreProperties>
</file>