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lnapoli3sud-my.sharepoint.com/personal/958209_aslnapoli3sud_it/Documents/CIMSA/PROCEDURA DATI 2025 PREMIALITA' 2026/APPROVAZIONE PUNTEGGI_VARIAZIONI_TETTI 2026/07082026/rivisti/"/>
    </mc:Choice>
  </mc:AlternateContent>
  <xr:revisionPtr revIDLastSave="40" documentId="8_{80742F8C-4FD0-4B8C-8CF0-F625BAC6E356}" xr6:coauthVersionLast="47" xr6:coauthVersionMax="47" xr10:uidLastSave="{5BB74BD2-5EA8-4921-8EFE-8EA84690921F}"/>
  <bookViews>
    <workbookView xWindow="-120" yWindow="-120" windowWidth="29040" windowHeight="15840" tabRatio="868" firstSheet="5" activeTab="11" xr2:uid="{00000000-000D-0000-FFFF-FFFF00000000}"/>
  </bookViews>
  <sheets>
    <sheet name="Copertina" sheetId="12" r:id="rId1"/>
    <sheet name="BV_na3_RIEP_x_2025" sheetId="5" r:id="rId2"/>
    <sheet name="AD_na3_RIEP_x_2025" sheetId="3" r:id="rId3"/>
    <sheet name="CA_na3_x_2025" sheetId="6" r:id="rId4"/>
    <sheet name="FKT_na3_RIEP_x_2025" sheetId="7" r:id="rId5"/>
    <sheet name="LAB_NA3_RIEP_x_2025 (1° GRUPPO)" sheetId="13" r:id="rId6"/>
    <sheet name="LAB_NA3_RIEP_x_2025 (2° GRUPPO)" sheetId="17" r:id="rId7"/>
    <sheet name="MN_NA3_RIEP_x_2025" sheetId="9" r:id="rId8"/>
    <sheet name="RAD_NA3_RIEP_x_2025 (A)" sheetId="10" r:id="rId9"/>
    <sheet name="RAD_NA3_RIEP_x_2025 (B)" sheetId="18" r:id="rId10"/>
    <sheet name="RAD_NA3_RIEP_x_2025 (C) " sheetId="15" r:id="rId11"/>
    <sheet name="RAD_NA3_RIEP_x_2025 (D)" sheetId="14" r:id="rId12"/>
    <sheet name="Foglio7" sheetId="11" r:id="rId13"/>
  </sheets>
  <externalReferences>
    <externalReference r:id="rId14"/>
  </externalReferences>
  <definedNames>
    <definedName name="_09_1_Elenco_Strutture" localSheetId="2">#REF!</definedName>
    <definedName name="_09_1_Elenco_Strutture" localSheetId="1">#REF!</definedName>
    <definedName name="_09_1_Elenco_Strutture" localSheetId="3">#REF!</definedName>
    <definedName name="_09_1_Elenco_Strutture" localSheetId="4">#REF!</definedName>
    <definedName name="_09_1_Elenco_Strutture" localSheetId="5">#REF!</definedName>
    <definedName name="_09_1_Elenco_Strutture" localSheetId="6">#REF!</definedName>
    <definedName name="_09_1_Elenco_Strutture" localSheetId="7">#REF!</definedName>
    <definedName name="_09_1_Elenco_Strutture" localSheetId="8">#REF!</definedName>
    <definedName name="_09_1_Elenco_Strutture" localSheetId="9">#REF!</definedName>
    <definedName name="_09_1_Elenco_Strutture" localSheetId="10">#REF!</definedName>
    <definedName name="_09_1_Elenco_Strutture" localSheetId="11">#REF!</definedName>
    <definedName name="_09_1_Elenco_Strutture">#REF!</definedName>
    <definedName name="_xlnm._FilterDatabase" localSheetId="1" hidden="1">BV_na3_RIEP_x_2025!$A$24:$B$24</definedName>
    <definedName name="_xlnm._FilterDatabase" localSheetId="3" hidden="1">CA_na3_x_2025!$F$53:$G$71</definedName>
    <definedName name="_xlnm._FilterDatabase" localSheetId="4" hidden="1">FKT_na3_RIEP_x_2025!$F$72:$G$72</definedName>
    <definedName name="_xlnm._FilterDatabase" localSheetId="5" hidden="1">'LAB_NA3_RIEP_x_2025 (1° GRUPPO)'!#REF!</definedName>
    <definedName name="_xlnm._FilterDatabase" localSheetId="6" hidden="1">'LAB_NA3_RIEP_x_2025 (2° GRUPPO)'!#REF!</definedName>
    <definedName name="_xlnm._FilterDatabase" localSheetId="7" hidden="1">MN_NA3_RIEP_x_2025!$T$3:$T$9</definedName>
    <definedName name="_xlnm.Print_Area" localSheetId="2">AD_na3_RIEP_x_2025!$A$2:$P$11</definedName>
    <definedName name="_xlnm.Print_Area" localSheetId="1">BV_na3_RIEP_x_2025!$A$2:$P$21</definedName>
    <definedName name="_xlnm.Print_Area" localSheetId="3">CA_na3_x_2025!$A$2:$P$25</definedName>
    <definedName name="_xlnm.Print_Area" localSheetId="4">FKT_na3_RIEP_x_2025!$A$2:$P$34</definedName>
    <definedName name="_xlnm.Print_Area" localSheetId="5">'LAB_NA3_RIEP_x_2025 (1° GRUPPO)'!$A$2:$P$47</definedName>
    <definedName name="_xlnm.Print_Area" localSheetId="6">'LAB_NA3_RIEP_x_2025 (2° GRUPPO)'!$A$2:$P$11</definedName>
    <definedName name="_xlnm.Print_Area" localSheetId="7">MN_NA3_RIEP_x_2025!$A$2:$P$10</definedName>
    <definedName name="_xlnm.Print_Area" localSheetId="8">'RAD_NA3_RIEP_x_2025 (A)'!$A$2:$P$12</definedName>
    <definedName name="_xlnm.Print_Area" localSheetId="9">'RAD_NA3_RIEP_x_2025 (B)'!$A$2:$P$16</definedName>
    <definedName name="_xlnm.Print_Area" localSheetId="10">'RAD_NA3_RIEP_x_2025 (C) '!$A$2:$P$14</definedName>
    <definedName name="_xlnm.Print_Area" localSheetId="11">'RAD_NA3_RIEP_x_2025 (D)'!$A$2:$P$22</definedName>
    <definedName name="Excel_BuiltIn_Print_Titles_1_1">('[1]ESITO 2010'!$B$1:$B$65451,'[1]ESITO 2010'!$A$2:$IT$2)</definedName>
    <definedName name="Excel_BuiltIn_Print_Titles_1_1_1">('[1]ESITO 2010'!$B$2:$B$65379,'[1]ESITO 2010'!$A$2:$IT$2)</definedName>
    <definedName name="Excel_BuiltIn_Print_Titles_1_1_1_1">('[1]ESITO 2010'!$B$2:$B$65379,'[1]ESITO 2010'!$A$2:$IT$2)</definedName>
    <definedName name="Excel_BuiltIn_Print_Titles_2_1_1_1">('[1]ESITO 2010'!$B$2:$B$65359,'[1]ESITO 2010'!$A$2:$IT$2)</definedName>
    <definedName name="Excel_BuiltIn_Print_Titles_2_1_1_1_1">('[1]ESITO 2010'!$B$2:$B$65359,'[1]ESITO 2010'!$A$2:$IT$2)</definedName>
    <definedName name="_xlnm.Print_Titles" localSheetId="2">AD_na3_RIEP_x_2025!$A:$B</definedName>
    <definedName name="_xlnm.Print_Titles" localSheetId="1">BV_na3_RIEP_x_2025!$A:$B</definedName>
    <definedName name="_xlnm.Print_Titles" localSheetId="3">CA_na3_x_2025!$A:$B</definedName>
    <definedName name="_xlnm.Print_Titles" localSheetId="4">FKT_na3_RIEP_x_2025!$A:$B</definedName>
    <definedName name="_xlnm.Print_Titles" localSheetId="5">'LAB_NA3_RIEP_x_2025 (1° GRUPPO)'!$A:$B</definedName>
    <definedName name="_xlnm.Print_Titles" localSheetId="6">'LAB_NA3_RIEP_x_2025 (2° GRUPPO)'!$A:$B</definedName>
    <definedName name="_xlnm.Print_Titles" localSheetId="7">MN_NA3_RIEP_x_2025!$A:$B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5" i="5" l="1"/>
  <c r="J16" i="10"/>
  <c r="L32" i="7"/>
  <c r="L31" i="7"/>
  <c r="L30" i="7"/>
  <c r="L29" i="7"/>
  <c r="L28" i="7"/>
  <c r="L27" i="7"/>
  <c r="L26" i="7"/>
  <c r="L25" i="7"/>
  <c r="L24" i="7"/>
  <c r="L23" i="7"/>
  <c r="K28" i="7"/>
  <c r="K27" i="7"/>
  <c r="K26" i="7"/>
  <c r="K25" i="7"/>
  <c r="K24" i="7"/>
  <c r="K23" i="7"/>
  <c r="J54" i="7"/>
  <c r="K22" i="7"/>
  <c r="K21" i="7"/>
  <c r="K20" i="7"/>
  <c r="K19" i="7"/>
  <c r="K18" i="7"/>
  <c r="K17" i="7"/>
  <c r="K16" i="7"/>
  <c r="K15" i="7"/>
  <c r="K14" i="7"/>
  <c r="K13" i="7"/>
  <c r="K12" i="7"/>
  <c r="J18" i="7"/>
  <c r="J17" i="7"/>
  <c r="J16" i="7"/>
  <c r="J15" i="7"/>
  <c r="J14" i="7"/>
  <c r="J13" i="7"/>
  <c r="J12" i="7"/>
  <c r="J44" i="7"/>
  <c r="J43" i="7"/>
  <c r="J53" i="7"/>
  <c r="H50" i="7" l="1"/>
  <c r="H29" i="6"/>
  <c r="H15" i="3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25" i="5"/>
  <c r="M6" i="10"/>
  <c r="P6" i="10"/>
  <c r="J15" i="17"/>
  <c r="H76" i="13" l="1"/>
  <c r="N74" i="13"/>
  <c r="H54" i="7"/>
  <c r="H57" i="7"/>
  <c r="M6" i="9"/>
  <c r="P8" i="9"/>
  <c r="K8" i="3"/>
  <c r="K7" i="3"/>
  <c r="J7" i="3"/>
  <c r="J6" i="3"/>
  <c r="J37" i="14"/>
  <c r="J32" i="14"/>
  <c r="J31" i="14"/>
  <c r="J29" i="5"/>
  <c r="J33" i="6"/>
  <c r="J32" i="6"/>
  <c r="J26" i="5"/>
  <c r="L27" i="13" l="1"/>
  <c r="L28" i="13"/>
  <c r="L29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J66" i="13"/>
  <c r="K16" i="13"/>
  <c r="K17" i="13"/>
  <c r="K18" i="13"/>
  <c r="K19" i="13"/>
  <c r="K20" i="13"/>
  <c r="J54" i="13"/>
  <c r="J10" i="13"/>
  <c r="H73" i="13"/>
  <c r="H72" i="13"/>
  <c r="P21" i="6" l="1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2" i="6"/>
  <c r="P23" i="6"/>
  <c r="P6" i="6"/>
  <c r="L15" i="6"/>
  <c r="L16" i="6"/>
  <c r="L17" i="6"/>
  <c r="L18" i="6"/>
  <c r="L19" i="6"/>
  <c r="L20" i="6"/>
  <c r="L21" i="6"/>
  <c r="L22" i="6"/>
  <c r="L23" i="6"/>
  <c r="L14" i="6"/>
  <c r="K15" i="6"/>
  <c r="K16" i="6"/>
  <c r="K17" i="6"/>
  <c r="K14" i="6"/>
  <c r="J39" i="6"/>
  <c r="J38" i="6"/>
  <c r="K9" i="6"/>
  <c r="K10" i="6"/>
  <c r="K11" i="6"/>
  <c r="K12" i="6"/>
  <c r="K13" i="6"/>
  <c r="K8" i="6"/>
  <c r="J8" i="6"/>
  <c r="J9" i="6"/>
  <c r="J10" i="6"/>
  <c r="J11" i="6"/>
  <c r="J12" i="6"/>
  <c r="H25" i="6"/>
  <c r="H31" i="6"/>
  <c r="H45" i="6"/>
  <c r="H44" i="6"/>
  <c r="H42" i="6"/>
  <c r="H41" i="6"/>
  <c r="H40" i="6"/>
  <c r="H39" i="6"/>
  <c r="H38" i="6"/>
  <c r="H37" i="6"/>
  <c r="H36" i="6"/>
  <c r="H35" i="6"/>
  <c r="H32" i="6"/>
  <c r="H30" i="6"/>
  <c r="H33" i="6"/>
  <c r="H34" i="6"/>
  <c r="H43" i="6"/>
  <c r="H46" i="6"/>
  <c r="L13" i="5"/>
  <c r="L14" i="5"/>
  <c r="L15" i="5"/>
  <c r="L16" i="5"/>
  <c r="L17" i="5"/>
  <c r="L18" i="5"/>
  <c r="L19" i="5"/>
  <c r="L12" i="5"/>
  <c r="K9" i="5"/>
  <c r="J27" i="5"/>
  <c r="J8" i="5" s="1"/>
  <c r="K8" i="5" s="1"/>
  <c r="J6" i="5"/>
  <c r="P9" i="17"/>
  <c r="P8" i="17"/>
  <c r="P7" i="17"/>
  <c r="P6" i="17"/>
  <c r="J7" i="5" l="1"/>
  <c r="K7" i="5" s="1"/>
  <c r="J30" i="5" s="1"/>
  <c r="P7" i="14"/>
  <c r="P8" i="14"/>
  <c r="P9" i="14"/>
  <c r="P10" i="14"/>
  <c r="P11" i="14"/>
  <c r="P12" i="14"/>
  <c r="P13" i="14"/>
  <c r="P14" i="14"/>
  <c r="P15" i="14"/>
  <c r="P16" i="14"/>
  <c r="P17" i="14"/>
  <c r="P18" i="14"/>
  <c r="P19" i="14"/>
  <c r="P20" i="14"/>
  <c r="P6" i="14"/>
  <c r="L19" i="14"/>
  <c r="L20" i="14"/>
  <c r="L18" i="14"/>
  <c r="K19" i="14"/>
  <c r="K18" i="14"/>
  <c r="J38" i="14"/>
  <c r="K14" i="14"/>
  <c r="K15" i="14"/>
  <c r="K16" i="14"/>
  <c r="K17" i="14"/>
  <c r="K13" i="14"/>
  <c r="K12" i="14"/>
  <c r="K11" i="14"/>
  <c r="J12" i="14"/>
  <c r="J11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26" i="14"/>
  <c r="P13" i="15" l="1"/>
  <c r="L10" i="15"/>
  <c r="L11" i="15"/>
  <c r="L12" i="15"/>
  <c r="L9" i="15"/>
  <c r="K9" i="15"/>
  <c r="K8" i="15"/>
  <c r="K7" i="15"/>
  <c r="J7" i="15"/>
  <c r="P14" i="18"/>
  <c r="P13" i="18"/>
  <c r="P12" i="18"/>
  <c r="P11" i="18"/>
  <c r="P10" i="18"/>
  <c r="P9" i="18"/>
  <c r="P7" i="18"/>
  <c r="P6" i="18"/>
  <c r="L12" i="18"/>
  <c r="L13" i="18"/>
  <c r="L14" i="18"/>
  <c r="L11" i="18"/>
  <c r="K11" i="18"/>
  <c r="K10" i="18"/>
  <c r="K9" i="18"/>
  <c r="K8" i="18"/>
  <c r="J8" i="18"/>
  <c r="H16" i="18"/>
  <c r="H28" i="18"/>
  <c r="H29" i="18"/>
  <c r="H27" i="18"/>
  <c r="H26" i="18"/>
  <c r="H25" i="18"/>
  <c r="H24" i="18"/>
  <c r="H23" i="18"/>
  <c r="H22" i="18"/>
  <c r="H21" i="18"/>
  <c r="H20" i="18"/>
  <c r="H39" i="7" l="1"/>
  <c r="H40" i="7"/>
  <c r="H41" i="7"/>
  <c r="H42" i="7"/>
  <c r="H43" i="7"/>
  <c r="H44" i="7"/>
  <c r="H45" i="7"/>
  <c r="H46" i="7"/>
  <c r="H47" i="7"/>
  <c r="H48" i="7"/>
  <c r="H49" i="7"/>
  <c r="H51" i="7"/>
  <c r="H52" i="7"/>
  <c r="H53" i="7"/>
  <c r="H55" i="7"/>
  <c r="H56" i="7"/>
  <c r="H58" i="7"/>
  <c r="H59" i="7"/>
  <c r="H60" i="7"/>
  <c r="H61" i="7"/>
  <c r="H62" i="7"/>
  <c r="H63" i="7"/>
  <c r="H64" i="7"/>
  <c r="H38" i="7"/>
  <c r="H65" i="7" l="1"/>
  <c r="J17" i="10"/>
  <c r="L15" i="17"/>
  <c r="J7" i="17"/>
  <c r="J6" i="17"/>
  <c r="H17" i="17"/>
  <c r="H16" i="17"/>
  <c r="H15" i="17"/>
  <c r="M30" i="13"/>
  <c r="P20" i="13" s="1"/>
  <c r="M31" i="13"/>
  <c r="P10" i="13" s="1"/>
  <c r="M32" i="13"/>
  <c r="P31" i="13" s="1"/>
  <c r="M33" i="13"/>
  <c r="P35" i="13" s="1"/>
  <c r="M34" i="13"/>
  <c r="P19" i="13" s="1"/>
  <c r="M35" i="13"/>
  <c r="P26" i="13" s="1"/>
  <c r="M36" i="13"/>
  <c r="P24" i="13" s="1"/>
  <c r="M37" i="13"/>
  <c r="P11" i="13" s="1"/>
  <c r="M38" i="13"/>
  <c r="P6" i="13" s="1"/>
  <c r="M39" i="13"/>
  <c r="P7" i="13" s="1"/>
  <c r="M40" i="13"/>
  <c r="P16" i="13" s="1"/>
  <c r="M41" i="13"/>
  <c r="P18" i="13" s="1"/>
  <c r="M42" i="13"/>
  <c r="P44" i="13" s="1"/>
  <c r="M43" i="13"/>
  <c r="P25" i="13" s="1"/>
  <c r="M44" i="13"/>
  <c r="P40" i="13" s="1"/>
  <c r="M45" i="13"/>
  <c r="P45" i="13" s="1"/>
  <c r="M29" i="13"/>
  <c r="P17" i="13" s="1"/>
  <c r="M20" i="13"/>
  <c r="M19" i="13"/>
  <c r="M18" i="13"/>
  <c r="J9" i="13"/>
  <c r="J8" i="13"/>
  <c r="J7" i="13"/>
  <c r="J6" i="13"/>
  <c r="M6" i="13" s="1"/>
  <c r="H46" i="13"/>
  <c r="H47" i="13" s="1"/>
  <c r="J55" i="13" l="1"/>
  <c r="P37" i="13"/>
  <c r="P39" i="13"/>
  <c r="P42" i="13"/>
  <c r="H90" i="13"/>
  <c r="H89" i="13"/>
  <c r="H88" i="13"/>
  <c r="H86" i="13"/>
  <c r="H85" i="13"/>
  <c r="H84" i="13"/>
  <c r="H83" i="13"/>
  <c r="H82" i="13"/>
  <c r="H81" i="13"/>
  <c r="H80" i="13"/>
  <c r="H79" i="13"/>
  <c r="H75" i="13"/>
  <c r="H74" i="13"/>
  <c r="H56" i="13"/>
  <c r="H87" i="13"/>
  <c r="H78" i="13"/>
  <c r="H55" i="13"/>
  <c r="H54" i="13"/>
  <c r="H53" i="13"/>
  <c r="H52" i="13"/>
  <c r="H51" i="13"/>
  <c r="H91" i="13" l="1"/>
  <c r="K7" i="9"/>
  <c r="L10" i="10"/>
  <c r="L9" i="10"/>
  <c r="H20" i="10" l="1"/>
  <c r="H19" i="10"/>
  <c r="H18" i="10"/>
  <c r="H17" i="10"/>
  <c r="H16" i="10"/>
  <c r="H21" i="10" l="1"/>
  <c r="H15" i="18" l="1"/>
  <c r="D15" i="18"/>
  <c r="M14" i="18"/>
  <c r="M13" i="18"/>
  <c r="P8" i="18" s="1"/>
  <c r="M12" i="18"/>
  <c r="M10" i="18"/>
  <c r="M8" i="18"/>
  <c r="J7" i="18"/>
  <c r="M7" i="18" s="1"/>
  <c r="J6" i="18"/>
  <c r="M6" i="18" s="1"/>
  <c r="J15" i="18" l="1"/>
  <c r="J16" i="18" s="1"/>
  <c r="M9" i="18" l="1"/>
  <c r="J6" i="15"/>
  <c r="H24" i="15"/>
  <c r="H23" i="15"/>
  <c r="H22" i="15"/>
  <c r="H21" i="15"/>
  <c r="H20" i="15"/>
  <c r="H19" i="15"/>
  <c r="H18" i="15"/>
  <c r="H19" i="17"/>
  <c r="H18" i="17"/>
  <c r="M9" i="13"/>
  <c r="P33" i="13" s="1"/>
  <c r="M8" i="13"/>
  <c r="P12" i="13" s="1"/>
  <c r="M7" i="13"/>
  <c r="P8" i="13" s="1"/>
  <c r="P23" i="13"/>
  <c r="M11" i="18" l="1"/>
  <c r="P15" i="18" s="1"/>
  <c r="L15" i="18"/>
  <c r="L16" i="18" s="1"/>
  <c r="K15" i="18"/>
  <c r="K16" i="18" s="1"/>
  <c r="M20" i="14" l="1"/>
  <c r="M17" i="14"/>
  <c r="M14" i="14"/>
  <c r="M15" i="14"/>
  <c r="M16" i="14"/>
  <c r="M13" i="14"/>
  <c r="H21" i="14"/>
  <c r="H41" i="14"/>
  <c r="D13" i="15"/>
  <c r="H25" i="15"/>
  <c r="M10" i="10"/>
  <c r="P7" i="10" s="1"/>
  <c r="P7" i="9"/>
  <c r="P6" i="9"/>
  <c r="H21" i="9"/>
  <c r="M29" i="7"/>
  <c r="P10" i="7" s="1"/>
  <c r="M30" i="7"/>
  <c r="P14" i="7" s="1"/>
  <c r="M31" i="7"/>
  <c r="P7" i="7" s="1"/>
  <c r="M32" i="7"/>
  <c r="P12" i="7" s="1"/>
  <c r="M20" i="7"/>
  <c r="M19" i="7"/>
  <c r="P17" i="7" s="1"/>
  <c r="J8" i="7"/>
  <c r="M8" i="7" s="1"/>
  <c r="P25" i="7" s="1"/>
  <c r="J9" i="7"/>
  <c r="M9" i="7" s="1"/>
  <c r="P28" i="7" s="1"/>
  <c r="J10" i="7"/>
  <c r="M10" i="7" s="1"/>
  <c r="P31" i="7" s="1"/>
  <c r="J11" i="7"/>
  <c r="M11" i="7" s="1"/>
  <c r="P32" i="7" s="1"/>
  <c r="J7" i="7"/>
  <c r="M7" i="7" s="1"/>
  <c r="P15" i="7" s="1"/>
  <c r="J6" i="7"/>
  <c r="H66" i="7"/>
  <c r="J7" i="6"/>
  <c r="J11" i="3"/>
  <c r="P6" i="3"/>
  <c r="M6" i="3"/>
  <c r="H39" i="5" l="1"/>
  <c r="H47" i="6"/>
  <c r="M6" i="7"/>
  <c r="P8" i="7" s="1"/>
  <c r="D46" i="13"/>
  <c r="H92" i="13" s="1"/>
  <c r="H10" i="17"/>
  <c r="D10" i="17"/>
  <c r="J56" i="13" l="1"/>
  <c r="H11" i="17"/>
  <c r="J11" i="13" l="1"/>
  <c r="K11" i="13" s="1"/>
  <c r="J12" i="13"/>
  <c r="K12" i="13" s="1"/>
  <c r="J13" i="13"/>
  <c r="K13" i="13" s="1"/>
  <c r="J14" i="13"/>
  <c r="K14" i="13" s="1"/>
  <c r="J15" i="13"/>
  <c r="K15" i="13" s="1"/>
  <c r="J16" i="17"/>
  <c r="J17" i="17" s="1"/>
  <c r="J10" i="14"/>
  <c r="M10" i="14" s="1"/>
  <c r="J7" i="14"/>
  <c r="M7" i="14" s="1"/>
  <c r="J8" i="14"/>
  <c r="M8" i="14" s="1"/>
  <c r="J9" i="14"/>
  <c r="M9" i="14" s="1"/>
  <c r="J6" i="14"/>
  <c r="M6" i="14" s="1"/>
  <c r="H22" i="14"/>
  <c r="D21" i="14"/>
  <c r="M12" i="15"/>
  <c r="P9" i="15" s="1"/>
  <c r="M11" i="15"/>
  <c r="P12" i="15" s="1"/>
  <c r="M10" i="15"/>
  <c r="P11" i="15" s="1"/>
  <c r="H13" i="15"/>
  <c r="H14" i="15" s="1"/>
  <c r="H11" i="10"/>
  <c r="H12" i="10" s="1"/>
  <c r="D11" i="10"/>
  <c r="J67" i="13" l="1"/>
  <c r="M15" i="13"/>
  <c r="J46" i="13"/>
  <c r="J47" i="13" s="1"/>
  <c r="M16" i="13"/>
  <c r="M17" i="13"/>
  <c r="J33" i="14"/>
  <c r="M14" i="13"/>
  <c r="M13" i="13"/>
  <c r="M12" i="13"/>
  <c r="M11" i="13"/>
  <c r="P9" i="13" s="1"/>
  <c r="J18" i="10"/>
  <c r="J10" i="17"/>
  <c r="J11" i="17" s="1"/>
  <c r="P27" i="13" l="1"/>
  <c r="P32" i="13"/>
  <c r="P15" i="13"/>
  <c r="P38" i="13"/>
  <c r="P36" i="13"/>
  <c r="P28" i="13"/>
  <c r="J68" i="13"/>
  <c r="K7" i="17"/>
  <c r="M7" i="17"/>
  <c r="K6" i="17"/>
  <c r="M10" i="13"/>
  <c r="P43" i="13" s="1"/>
  <c r="J6" i="10"/>
  <c r="J7" i="10"/>
  <c r="K7" i="10" s="1"/>
  <c r="J11" i="10"/>
  <c r="J12" i="10" s="1"/>
  <c r="K26" i="13" l="1"/>
  <c r="L26" i="13" s="1"/>
  <c r="K22" i="13"/>
  <c r="K21" i="13"/>
  <c r="K23" i="13"/>
  <c r="L23" i="13" s="1"/>
  <c r="K25" i="13"/>
  <c r="L25" i="13" s="1"/>
  <c r="K24" i="13"/>
  <c r="L24" i="13" s="1"/>
  <c r="J21" i="14"/>
  <c r="M12" i="14"/>
  <c r="M11" i="14"/>
  <c r="M6" i="17"/>
  <c r="L16" i="17"/>
  <c r="L17" i="17" s="1"/>
  <c r="K6" i="10"/>
  <c r="K8" i="10" s="1"/>
  <c r="M9" i="10"/>
  <c r="P8" i="10" s="1"/>
  <c r="M7" i="10"/>
  <c r="P10" i="10" s="1"/>
  <c r="J22" i="14"/>
  <c r="L13" i="15"/>
  <c r="L14" i="15" s="1"/>
  <c r="M9" i="15"/>
  <c r="P6" i="15" s="1"/>
  <c r="M8" i="15"/>
  <c r="P8" i="15" s="1"/>
  <c r="L21" i="13" l="1"/>
  <c r="M21" i="13" s="1"/>
  <c r="L22" i="13"/>
  <c r="M22" i="13"/>
  <c r="M27" i="13"/>
  <c r="M24" i="13"/>
  <c r="P22" i="13" s="1"/>
  <c r="M26" i="13"/>
  <c r="P30" i="13" s="1"/>
  <c r="M28" i="13"/>
  <c r="M25" i="13"/>
  <c r="P29" i="13" s="1"/>
  <c r="M23" i="13"/>
  <c r="K8" i="17"/>
  <c r="K9" i="17"/>
  <c r="L9" i="17" s="1"/>
  <c r="M9" i="17" s="1"/>
  <c r="L8" i="10"/>
  <c r="M8" i="10"/>
  <c r="P9" i="10" s="1"/>
  <c r="P11" i="10" s="1"/>
  <c r="K46" i="13"/>
  <c r="K47" i="13" s="1"/>
  <c r="J39" i="14"/>
  <c r="P21" i="13" l="1"/>
  <c r="P41" i="13"/>
  <c r="P14" i="13"/>
  <c r="P34" i="13"/>
  <c r="P13" i="13"/>
  <c r="L8" i="17"/>
  <c r="K10" i="17"/>
  <c r="K11" i="17" s="1"/>
  <c r="M8" i="17"/>
  <c r="L10" i="17"/>
  <c r="L11" i="17" s="1"/>
  <c r="L46" i="13"/>
  <c r="L47" i="13" s="1"/>
  <c r="M46" i="13"/>
  <c r="K11" i="10"/>
  <c r="K12" i="10" s="1"/>
  <c r="M7" i="9"/>
  <c r="M8" i="9"/>
  <c r="K9" i="9"/>
  <c r="L9" i="9"/>
  <c r="J9" i="9"/>
  <c r="L8" i="9"/>
  <c r="L7" i="9"/>
  <c r="K6" i="9"/>
  <c r="H10" i="9"/>
  <c r="H19" i="9"/>
  <c r="H18" i="9"/>
  <c r="H17" i="9"/>
  <c r="H33" i="7"/>
  <c r="H34" i="7" s="1"/>
  <c r="M20" i="6"/>
  <c r="M21" i="6"/>
  <c r="M22" i="6"/>
  <c r="M23" i="6"/>
  <c r="M19" i="6"/>
  <c r="M18" i="6"/>
  <c r="P46" i="13" l="1"/>
  <c r="M18" i="14"/>
  <c r="K21" i="14"/>
  <c r="M19" i="14"/>
  <c r="J45" i="7"/>
  <c r="K22" i="14"/>
  <c r="L11" i="10"/>
  <c r="L12" i="10" s="1"/>
  <c r="M8" i="6"/>
  <c r="M7" i="6"/>
  <c r="J6" i="6"/>
  <c r="M6" i="6" s="1"/>
  <c r="H24" i="6"/>
  <c r="L21" i="14" l="1"/>
  <c r="L22" i="14" s="1"/>
  <c r="M18" i="7"/>
  <c r="P11" i="7" s="1"/>
  <c r="J34" i="6"/>
  <c r="M12" i="5"/>
  <c r="P15" i="5" s="1"/>
  <c r="M13" i="5"/>
  <c r="P14" i="5" s="1"/>
  <c r="M14" i="5"/>
  <c r="P12" i="5" s="1"/>
  <c r="M19" i="5"/>
  <c r="P16" i="5" s="1"/>
  <c r="M18" i="5"/>
  <c r="P11" i="5" s="1"/>
  <c r="M17" i="5"/>
  <c r="P8" i="5" s="1"/>
  <c r="M16" i="5"/>
  <c r="P18" i="5" s="1"/>
  <c r="M15" i="5"/>
  <c r="P6" i="5" s="1"/>
  <c r="M7" i="5"/>
  <c r="P9" i="5" s="1"/>
  <c r="H21" i="5"/>
  <c r="M13" i="7" l="1"/>
  <c r="P13" i="7" s="1"/>
  <c r="M17" i="7"/>
  <c r="P29" i="7" s="1"/>
  <c r="M15" i="7"/>
  <c r="P24" i="7" s="1"/>
  <c r="M14" i="7"/>
  <c r="P23" i="7" s="1"/>
  <c r="J55" i="7"/>
  <c r="M12" i="6"/>
  <c r="J33" i="7"/>
  <c r="J34" i="7" s="1"/>
  <c r="M16" i="7"/>
  <c r="P26" i="7" s="1"/>
  <c r="M6" i="5"/>
  <c r="P7" i="5" s="1"/>
  <c r="J24" i="6" l="1"/>
  <c r="J25" i="6" s="1"/>
  <c r="J40" i="6"/>
  <c r="M11" i="6"/>
  <c r="M12" i="7"/>
  <c r="P6" i="7" s="1"/>
  <c r="M10" i="6"/>
  <c r="J20" i="5"/>
  <c r="J21" i="5" s="1"/>
  <c r="M9" i="6"/>
  <c r="P9" i="3"/>
  <c r="M21" i="7" l="1"/>
  <c r="M13" i="6"/>
  <c r="M9" i="5"/>
  <c r="P10" i="5" s="1"/>
  <c r="M7" i="3"/>
  <c r="K10" i="3"/>
  <c r="K11" i="3" s="1"/>
  <c r="J10" i="3"/>
  <c r="L8" i="3"/>
  <c r="P21" i="7" l="1"/>
  <c r="L9" i="3"/>
  <c r="M9" i="3" s="1"/>
  <c r="P7" i="3" s="1"/>
  <c r="M8" i="3"/>
  <c r="P8" i="3" s="1"/>
  <c r="J31" i="5"/>
  <c r="M14" i="6"/>
  <c r="M28" i="7"/>
  <c r="P30" i="7" s="1"/>
  <c r="M25" i="7"/>
  <c r="P9" i="7" s="1"/>
  <c r="M26" i="7"/>
  <c r="P20" i="7" s="1"/>
  <c r="M24" i="7"/>
  <c r="P18" i="7" s="1"/>
  <c r="M23" i="7"/>
  <c r="P16" i="7" s="1"/>
  <c r="M22" i="7"/>
  <c r="M27" i="7"/>
  <c r="P22" i="7" s="1"/>
  <c r="K33" i="7"/>
  <c r="K34" i="7" s="1"/>
  <c r="M15" i="6"/>
  <c r="K24" i="6"/>
  <c r="K25" i="6" s="1"/>
  <c r="M17" i="6"/>
  <c r="M16" i="6"/>
  <c r="M8" i="5"/>
  <c r="P13" i="5" s="1"/>
  <c r="H11" i="3"/>
  <c r="H19" i="3"/>
  <c r="P27" i="7" l="1"/>
  <c r="P19" i="7"/>
  <c r="P33" i="7" s="1"/>
  <c r="L10" i="3"/>
  <c r="L11" i="3" s="1"/>
  <c r="K11" i="5"/>
  <c r="L11" i="5" s="1"/>
  <c r="K10" i="5"/>
  <c r="L10" i="5" s="1"/>
  <c r="L33" i="7"/>
  <c r="L34" i="7" s="1"/>
  <c r="M33" i="7"/>
  <c r="L24" i="6"/>
  <c r="L25" i="6" s="1"/>
  <c r="P24" i="6" l="1"/>
  <c r="M11" i="5"/>
  <c r="P19" i="5" s="1"/>
  <c r="L20" i="5"/>
  <c r="L21" i="5" s="1"/>
  <c r="K20" i="5"/>
  <c r="K21" i="5" s="1"/>
  <c r="M10" i="5"/>
  <c r="P17" i="5" s="1"/>
  <c r="M20" i="5" l="1"/>
  <c r="K13" i="15"/>
  <c r="K14" i="15" s="1"/>
  <c r="J13" i="15"/>
  <c r="J14" i="15" s="1"/>
  <c r="M6" i="15"/>
  <c r="P10" i="15" s="1"/>
  <c r="M7" i="15"/>
  <c r="P7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Utente</author>
  </authors>
  <commentList>
    <comment ref="J54" authorId="0" shapeId="0" xr:uid="{A11D6A19-044E-4AC1-A7F8-CB57D1BD0672}">
      <text>
        <r>
          <rPr>
            <sz val="9"/>
            <color indexed="81"/>
            <rFont val="Tahoma"/>
            <family val="2"/>
          </rPr>
          <t>Somma gli importi delle strutture che hanno lo stesso punteggio "a cavallo" fra Gruppi diversi</t>
        </r>
      </text>
    </comment>
    <comment ref="J66" authorId="0" shapeId="0" xr:uid="{261FA692-67DB-4062-98D5-E9BE1C8422E8}">
      <text>
        <r>
          <rPr>
            <sz val="9"/>
            <color indexed="81"/>
            <rFont val="Tahoma"/>
            <family val="2"/>
          </rPr>
          <t>Somma gli importi delle strutture che hanno lo stesso punteggio "a cavallo" fra Gruppi diversi</t>
        </r>
      </text>
    </comment>
    <comment ref="J67" authorId="0" shapeId="0" xr:uid="{98D7F051-E3B8-4A82-BCE3-2D54A01B3CA2}">
      <text>
        <r>
          <rPr>
            <b/>
            <sz val="9"/>
            <color indexed="81"/>
            <rFont val="Tahoma"/>
            <family val="2"/>
          </rPr>
          <t>squadratura nella cella K48 da azzerare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Utente</author>
  </authors>
  <commentList>
    <comment ref="J15" authorId="0" shapeId="0" xr:uid="{7F7760A5-CD16-4AE3-909E-632D26F8D81E}">
      <text>
        <r>
          <rPr>
            <sz val="9"/>
            <color indexed="81"/>
            <rFont val="Tahoma"/>
            <family val="2"/>
          </rPr>
          <t>Somma gli importi delle strutture che hanno lo stesso punteggio "a cavallo" fra Gruppi diversi</t>
        </r>
      </text>
    </comment>
  </commentList>
</comments>
</file>

<file path=xl/sharedStrings.xml><?xml version="1.0" encoding="utf-8"?>
<sst xmlns="http://schemas.openxmlformats.org/spreadsheetml/2006/main" count="664" uniqueCount="267">
  <si>
    <t>graduatoria</t>
  </si>
  <si>
    <t>cod. NSIS</t>
  </si>
  <si>
    <t>ordinamento per codice NSIS</t>
  </si>
  <si>
    <t>1/3 tetto:</t>
  </si>
  <si>
    <t>Totale Branca</t>
  </si>
  <si>
    <t>3°</t>
  </si>
  <si>
    <t>2°</t>
  </si>
  <si>
    <t>1°</t>
  </si>
  <si>
    <t>Denominazione struttura erogatrice</t>
  </si>
  <si>
    <t>NSIS_23</t>
  </si>
  <si>
    <t>Graduatoria</t>
  </si>
  <si>
    <t>codice NSIS</t>
  </si>
  <si>
    <t>Formazione dei tre Gruppi</t>
  </si>
  <si>
    <t>ASL:</t>
  </si>
  <si>
    <t>punteggio Indicatori</t>
  </si>
  <si>
    <t>Punteggio Indicatori di Performance</t>
  </si>
  <si>
    <t>da col. 11
"per il 2023"</t>
  </si>
  <si>
    <t>Ordinamento per codice NSIS</t>
  </si>
  <si>
    <t>NAPOLI 3 SUD</t>
  </si>
  <si>
    <t>CENTRO ANTID. AID SRL</t>
  </si>
  <si>
    <t>CENTRO ANTIDIABETE AID PORTICI SRL</t>
  </si>
  <si>
    <t>A.I.D. OPLONTI SRL</t>
  </si>
  <si>
    <t>CENTRO ANTIDIABETE  A.I.D. SRL</t>
  </si>
  <si>
    <t>008025</t>
  </si>
  <si>
    <t>008136</t>
  </si>
  <si>
    <t>008431</t>
  </si>
  <si>
    <t>DIABETOLOGIA</t>
  </si>
  <si>
    <t xml:space="preserve">Branca: </t>
  </si>
  <si>
    <t>(1°: + 5%;   2°: 0%;   3°: -5%)</t>
  </si>
  <si>
    <t>Tetto BASE 2025</t>
  </si>
  <si>
    <t>Branca: _______________________</t>
  </si>
  <si>
    <t>BRANCHE A VISITA</t>
  </si>
  <si>
    <t>008017</t>
  </si>
  <si>
    <t>CENTRO LASER SRL - 008017</t>
  </si>
  <si>
    <t>DR. FRANCESCO VERNIERO S.R.L. - 008137</t>
  </si>
  <si>
    <t>STUDIO MEDICO POLISPECIALISTICO ZARCONE SRL - 008322</t>
  </si>
  <si>
    <t>DIMED S.R.L - 008428</t>
  </si>
  <si>
    <t>EUDENTAL S.R.L. - 008438</t>
  </si>
  <si>
    <t>GUARNERI UMBERTO - 008523</t>
  </si>
  <si>
    <t>008621</t>
  </si>
  <si>
    <t>CASA DI CURA MARIA ROSARIA SPA - 008621 - 008621</t>
  </si>
  <si>
    <t>STAZIONE CLIMATICA BIANCHI SRL - 150111 - 150111</t>
  </si>
  <si>
    <t>ALMA CENTER SERVIZI MEDICALI (NEUROLOGIA) - 700100</t>
  </si>
  <si>
    <t>CENTRO BERGER DI SABATINO MAIONE  C. S.A.S. - 700200</t>
  </si>
  <si>
    <t>CENTRO SANTA MARIA LA NOVA - 760100</t>
  </si>
  <si>
    <t>CASA DI CURA S.LUCIA SRL - 770100 - 770100</t>
  </si>
  <si>
    <t>CENTRO SPECIALISTICA VESUVIANA S.A.S - 770300</t>
  </si>
  <si>
    <t>AMB471</t>
  </si>
  <si>
    <t>M.O.D.E. CLINIC S.R.L. - AMB471</t>
  </si>
  <si>
    <t>Variaz % totale vs Tetto di spesa NETTA 2025 provv.rio</t>
  </si>
  <si>
    <t>CARDIOLOGIA</t>
  </si>
  <si>
    <t xml:space="preserve">CENTRO LASER SRL </t>
  </si>
  <si>
    <t>008513</t>
  </si>
  <si>
    <t>008115</t>
  </si>
  <si>
    <t>CENTRO DIAGNOSTICO CARDIOVASCOLARE SRL</t>
  </si>
  <si>
    <t>008122</t>
  </si>
  <si>
    <t>CENTRO DIAGNOSTICO S. CIRO SRL</t>
  </si>
  <si>
    <t>008125</t>
  </si>
  <si>
    <t>CARDIOSERVICE SAS</t>
  </si>
  <si>
    <t>008132</t>
  </si>
  <si>
    <t>CENTRO CARDIOLOGICO VESUVIANO SRL</t>
  </si>
  <si>
    <t>008327</t>
  </si>
  <si>
    <t>CENTRO DI CARDIOLOGIA</t>
  </si>
  <si>
    <t>008417</t>
  </si>
  <si>
    <t>CENTRORICERCHE  PER LE MALATTIE CARDIOVASCOLARI DR.  GIUSEPPE CASO DI BUONO R.E DI COSTANZO A. E C.</t>
  </si>
  <si>
    <t>008432</t>
  </si>
  <si>
    <t>C.M.B.  DEL DR. BOCCIA ENRICO</t>
  </si>
  <si>
    <t>CENTRO MEDICO  ASCIONE SRL PUNTO PRELIEVO RETE KAPPA-CMA</t>
  </si>
  <si>
    <t>CASA DI CURA MARIA ROSARIA AMBULATORIO</t>
  </si>
  <si>
    <t>008622</t>
  </si>
  <si>
    <t>IGEA CENTER DI RICCIARDI A. SAS</t>
  </si>
  <si>
    <t>009016</t>
  </si>
  <si>
    <t>CENTRO DIAGNOSTICO CARDIOLOGICO DI GIULIO PEPE, CIMMINO PAOLO, INGENITO SABRINA SAS</t>
  </si>
  <si>
    <t>ALMA CENTER U.O. CARDIOLOGIA  SRL</t>
  </si>
  <si>
    <t>CENTRO CARDIOLOGICO DR.  G. ROCCA  SAS</t>
  </si>
  <si>
    <t>CENTRO CARD.ANGIOL.  SAS DI N.MORRA</t>
  </si>
  <si>
    <t>HIPPOCRATES  S.A.S.</t>
  </si>
  <si>
    <t>CASA DI CURA  ' S.LUCIA '  SRL</t>
  </si>
  <si>
    <t>CARDIOMED CASA DI CURA TRUSSO S.R.L.</t>
  </si>
  <si>
    <t>FKT</t>
  </si>
  <si>
    <t xml:space="preserve">FISIOSPORT MEDICAL SRL                                       </t>
  </si>
  <si>
    <t>008319</t>
  </si>
  <si>
    <t xml:space="preserve">CENTRO RADIOLOGICO E TERAPIA FISICA S.R.L                    </t>
  </si>
  <si>
    <t xml:space="preserve">SALUS FISIOKINESITERAPIA SERVICE S.R.L.                      </t>
  </si>
  <si>
    <t>008430</t>
  </si>
  <si>
    <t xml:space="preserve">MAVIS SRL -(EX V.ZO EPISTOLATO E C. S.A.S. DI CAROTENUTO C.) </t>
  </si>
  <si>
    <t xml:space="preserve">DO.CA. S.R.L.                                                </t>
  </si>
  <si>
    <t xml:space="preserve">RAGGI X DI LOFFREDO AGNESE E C.SAS                           </t>
  </si>
  <si>
    <t>AMB250</t>
  </si>
  <si>
    <t xml:space="preserve">CASA DI CURA MARIA ROSARIA S.P.A.                            </t>
  </si>
  <si>
    <t xml:space="preserve">C.M.S. (SORRENTO) CENTRO MEDICO SPECIALISTICO SORRENTINO SRL </t>
  </si>
  <si>
    <t>TAKE CARE CENTER S.R.L. UNIPERSONALE l</t>
  </si>
  <si>
    <t xml:space="preserve">DIMENSIONE AZZURRA S.R.L.                                    </t>
  </si>
  <si>
    <t xml:space="preserve">CMR CENTRO MEDICO RIABILITATIVO POMPEI S.R.L.                </t>
  </si>
  <si>
    <t xml:space="preserve">CENTRO DI RIABILITAZIONE E RECUPERO HANDICAPS ABATESE SRL    </t>
  </si>
  <si>
    <t xml:space="preserve">SALUS DI PAPA SILVIO &amp; C SRL                                 </t>
  </si>
  <si>
    <t xml:space="preserve">CENTRO IPPOLITO SAS                                          </t>
  </si>
  <si>
    <t>AMB351</t>
  </si>
  <si>
    <t xml:space="preserve">M.F.R. - MEDICINA FISICA E RIABILITATIVA - S.R.L.            </t>
  </si>
  <si>
    <t xml:space="preserve">ALPHA S.R.L.                                                 </t>
  </si>
  <si>
    <t xml:space="preserve">C.F.R. - ISTITUTO DI RIABILITAZIONE - S.R.L                  </t>
  </si>
  <si>
    <t xml:space="preserve">CA. MAD.  S.R.L.                                             </t>
  </si>
  <si>
    <t xml:space="preserve">A.I.A.S. SEZIONE NOLA - ONLUS                                </t>
  </si>
  <si>
    <t xml:space="preserve">CENTRO DI FISIOTERAPIA SRL                                   </t>
  </si>
  <si>
    <t xml:space="preserve">CENTRO MEDICO MOSCATI SAS DI MIRANDA GIUSEPPE E C.           </t>
  </si>
  <si>
    <t xml:space="preserve">C.E.M. - CASA DI CURA S. MARIA DEL POZZO S.P.A.              </t>
  </si>
  <si>
    <t xml:space="preserve">NEAPOLISANIT S.R.L.                                          </t>
  </si>
  <si>
    <t xml:space="preserve">CENTRO FISIOVESUVIANO S.R.L.                                 </t>
  </si>
  <si>
    <t>PRIMULA SRL</t>
  </si>
  <si>
    <t xml:space="preserve">C.T.F. - CENTRO TERAPIA FISICA (TORRE A.)                    </t>
  </si>
  <si>
    <t>LABORATORIO di Analisi</t>
  </si>
  <si>
    <t>CENTRO DIAGNOSTICO VARONE</t>
  </si>
  <si>
    <t>AGG505</t>
  </si>
  <si>
    <t xml:space="preserve">ANALISI CLINICHE DI VINCENZO V . S.A.S. </t>
  </si>
  <si>
    <t>AGG511</t>
  </si>
  <si>
    <t>CENTRO DIAGNOSTICO S. CIRO S.R.L.</t>
  </si>
  <si>
    <t>AGG500</t>
  </si>
  <si>
    <t>CENTRO RICERCHE CLINICHE DI DI COSTANZO ANNA &amp; C. SAS</t>
  </si>
  <si>
    <t>AGG502</t>
  </si>
  <si>
    <t>LABORATORIO ANALISI "S.CIRO"</t>
  </si>
  <si>
    <t>AGG509</t>
  </si>
  <si>
    <t>RICERCHE DIAGNOSTICHE</t>
  </si>
  <si>
    <t>CASA DI CURA MARIA ROSARIA S.P.A.</t>
  </si>
  <si>
    <t>AGG508</t>
  </si>
  <si>
    <t>BIOLABOR S.A.S. DI ROSSI L. &amp;  C.</t>
  </si>
  <si>
    <t>AGG513</t>
  </si>
  <si>
    <t>CE.DI.M. S.R.L.</t>
  </si>
  <si>
    <t>AGG515</t>
  </si>
  <si>
    <t>LABORATORI DI RICERCHE CLINICHE DR. A. BIFULCO SRL</t>
  </si>
  <si>
    <t>AGG501</t>
  </si>
  <si>
    <t>ANALISI CLINICHE-CHIMICHE DI DI RUOCCO  SAS</t>
  </si>
  <si>
    <t>AGG516</t>
  </si>
  <si>
    <t>CENTRO DI DIAGNOSTICA STRUM. E DI ANALISI CLIN.- LIGUORI SRL</t>
  </si>
  <si>
    <t xml:space="preserve">CIOPAR DI DRAGO MARIA RAFFAELA S.A.S </t>
  </si>
  <si>
    <t>AGG507</t>
  </si>
  <si>
    <t xml:space="preserve">C.D.C.S.MARIA LA BRUNA SPA VILLA DELLE QUERCE </t>
  </si>
  <si>
    <t>AGG514</t>
  </si>
  <si>
    <t>AGG519</t>
  </si>
  <si>
    <t xml:space="preserve">CENTRO ANALISI DOTT. AMBROSINO S.N.C. </t>
  </si>
  <si>
    <t>AMB526</t>
  </si>
  <si>
    <t>CENTRO DIAGNOSTICO ASTRA S.A.S.</t>
  </si>
  <si>
    <t>AGG503</t>
  </si>
  <si>
    <t>L.R.M. SAS</t>
  </si>
  <si>
    <t xml:space="preserve">CASA DI CURA S.LUCIA SRL </t>
  </si>
  <si>
    <t xml:space="preserve">BIOCENTRO SAS DI GRAZIANO EMILIA E C. </t>
  </si>
  <si>
    <t xml:space="preserve">BIO-DIAGNOSTICA POGGIOMARINO SNC </t>
  </si>
  <si>
    <t>76020A</t>
  </si>
  <si>
    <t>CEM _ CASA DI CURA SNTA MARIA DEL POZZO SPA</t>
  </si>
  <si>
    <t>CMO SRL</t>
  </si>
  <si>
    <t>AGG506</t>
  </si>
  <si>
    <t>BE4LAB S.C. A R.L.</t>
  </si>
  <si>
    <t>CENTRO DIAGNOSTICO L.S.</t>
  </si>
  <si>
    <t>ILAB SCARL</t>
  </si>
  <si>
    <t>AGG504</t>
  </si>
  <si>
    <t>FUTURLAB - AGG504</t>
  </si>
  <si>
    <t>RETE DIAGNOSTICA VESUVIANA</t>
  </si>
  <si>
    <t>AGG510</t>
  </si>
  <si>
    <t>MLF MEDI ANALISI S.C.R.L.</t>
  </si>
  <si>
    <t>RETE DIAGNOSTICA  CAMPANA (LABORATORIO ANALISI CLINICHE GENTILE SRL)</t>
  </si>
  <si>
    <t>DIAGNOSTICA BIOMEDICA GROUP SCARL</t>
  </si>
  <si>
    <t>AGG512</t>
  </si>
  <si>
    <t>RETE KAPPA-CMA</t>
  </si>
  <si>
    <t>RETE BADINI MEDICAL CENTER SCRL</t>
  </si>
  <si>
    <t>CAMPANIA LAB</t>
  </si>
  <si>
    <t>RETE ASCLEPIO</t>
  </si>
  <si>
    <t>RETE DIAGNOSTICA VESUVIANA SRL</t>
  </si>
  <si>
    <t>RETE LABORATORI DELLA GALA</t>
  </si>
  <si>
    <t>LABORGROUP BIDELLO</t>
  </si>
  <si>
    <t>MAVILAB SCARL</t>
  </si>
  <si>
    <t>AGG517</t>
  </si>
  <si>
    <t>RETE NOVA BIOMEDICA</t>
  </si>
  <si>
    <t>AGG518</t>
  </si>
  <si>
    <t>SERVIZI SANITARI VESUVIANI SCARL</t>
  </si>
  <si>
    <t>SOCIETA DIAGNOSTICA PENISOLA SORRENTINA SCARL</t>
  </si>
  <si>
    <t>CENTRO DI PATOLOGIA CLINICA G.REGA S.N.C.</t>
  </si>
  <si>
    <t>MEDICINA NUCLEARE</t>
  </si>
  <si>
    <t>C.M.O. SRL</t>
  </si>
  <si>
    <t>RADIOLOGIA</t>
  </si>
  <si>
    <t>ME.DI MEDITERRANEA DIAGNOSTICA SRL PUNTO PRELIEVO MLF ANALISI</t>
  </si>
  <si>
    <t>CENTRO LASER SRL PUNTO PRELIEVO DIAGNOSTICA CAMPANA</t>
  </si>
  <si>
    <t>008024</t>
  </si>
  <si>
    <t>STUDIO RADIOLOGICO D.C.P. CAPASSO-PEPE DI CAPASSO E C.SAS</t>
  </si>
  <si>
    <t>RAD351</t>
  </si>
  <si>
    <t>008126</t>
  </si>
  <si>
    <t>STUDIO RADIOLOGICO VENUTI-PALESCANDOLO</t>
  </si>
  <si>
    <t>008127</t>
  </si>
  <si>
    <t>CENTRO DIAGN. PER IMMAGINI MIDULLA SRL</t>
  </si>
  <si>
    <t>008220</t>
  </si>
  <si>
    <t>CENTRO RAD.QUARANTELLI SRL</t>
  </si>
  <si>
    <t>C.R.T.  SRL</t>
  </si>
  <si>
    <t>CENTRO RADIOLOGIA GATTA SAS</t>
  </si>
  <si>
    <t>008325</t>
  </si>
  <si>
    <t>CENTRO SALUS</t>
  </si>
  <si>
    <t>008420</t>
  </si>
  <si>
    <t>CENTRO RADIODIAGNOSTICO GARGIULO SAS</t>
  </si>
  <si>
    <t>MAVIS  SRL ( EX EPISTOLATO VINCENZO E C. SAS)</t>
  </si>
  <si>
    <t>008436</t>
  </si>
  <si>
    <t>STUDIO  DI RADIOLOGIA BARON SAS</t>
  </si>
  <si>
    <t>DO.CA SRL</t>
  </si>
  <si>
    <t>008613</t>
  </si>
  <si>
    <t>STUDIO VOCCIA DI MARTINO SRL PUNTO PRELIEVO MLF ANALISI</t>
  </si>
  <si>
    <t>RAGGI X DI LOFFREDO S.A.S</t>
  </si>
  <si>
    <t>RAD434</t>
  </si>
  <si>
    <t>730400</t>
  </si>
  <si>
    <t>CASA DI CURA S.MARIA LA BRUNA</t>
  </si>
  <si>
    <t>CLINICA STABIA</t>
  </si>
  <si>
    <t>STAZIONE CLIMATICA BIANCHI SRL</t>
  </si>
  <si>
    <t>STUDIO DI RADIOLOGIA MEDICA ALTEI   S.A.S.  DI  PASQUALE GUERCIA</t>
  </si>
  <si>
    <t>ALMA CENTER U.O. RADIOLOGIA  SRL</t>
  </si>
  <si>
    <t>C.T.A. DIAGNOSTICA PER IMMAGINI CLINICA MELUCCIO EX SAN FELICE  S.R.L.</t>
  </si>
  <si>
    <t>C.T.A.  DIAGNOSTICA PER IMMAGINI CASA DI CURA ' MELUCCIO '  SRL</t>
  </si>
  <si>
    <t>CENTRO DIAGNOSTICA RADIOLOGICA E STRUMENTALE  DR. L. VITOLO   SRL</t>
  </si>
  <si>
    <t>DIAGNOSTICA PER IMMAGINI.GUADAGNO SRL</t>
  </si>
  <si>
    <t>ALPHA   S.R.L.</t>
  </si>
  <si>
    <t>750100</t>
  </si>
  <si>
    <t>CASA DI CURA 'N.S.LOURDES' SPA</t>
  </si>
  <si>
    <t>RADIOLOGIA MEDICA APRILE S.A.S</t>
  </si>
  <si>
    <t>CARDIOMED S.p.A. CASA DI CURA TRUSSO</t>
  </si>
  <si>
    <t>RADIOL.P.CO AMBROSIO DR.MADARO E C. SAS</t>
  </si>
  <si>
    <t>CEM  S.P.A.</t>
  </si>
  <si>
    <t>RADAN DI FRANCESCO PANE SAS</t>
  </si>
  <si>
    <t>LEGENDA COLONNE REPORT TETTI DI SPESA 2025</t>
  </si>
  <si>
    <t>Colonne:</t>
  </si>
  <si>
    <t>Tetto 2025 al netto variazioni 2023 e 2024</t>
  </si>
  <si>
    <t>Variazione 2025</t>
  </si>
  <si>
    <t>Codice Struttura</t>
  </si>
  <si>
    <t>Descrizione struttura</t>
  </si>
  <si>
    <t>codice struttura ordinamento per punteggio</t>
  </si>
  <si>
    <t>Punteggio 2025 (vedi allegato 1)</t>
  </si>
  <si>
    <t>Posizione in graduatoria</t>
  </si>
  <si>
    <t>Quota tetto nel gruppo 1</t>
  </si>
  <si>
    <t>Quota tetto nel gruppo 2</t>
  </si>
  <si>
    <t>Quota tetto nel gruppo 3</t>
  </si>
  <si>
    <t>Calcolo variazione 2025 ordinato per posizione</t>
  </si>
  <si>
    <t xml:space="preserve">VARIAZIONI TETTI DI SPESA 2025 </t>
  </si>
  <si>
    <t xml:space="preserve">TOTALE variazioni
"per il 2026" </t>
  </si>
  <si>
    <t>Centro Diagnostico STABIA S.r.l. (ex C.TRO DIAG.CL.DI TORTORA Michelina.SAS)</t>
  </si>
  <si>
    <t>AMB587</t>
  </si>
  <si>
    <t>PLINIO M.C. Villa CINZIA srl</t>
  </si>
  <si>
    <t>AMB597</t>
  </si>
  <si>
    <t xml:space="preserve">punteggio Indicatori </t>
  </si>
  <si>
    <t xml:space="preserve">VPM </t>
  </si>
  <si>
    <t>VPM</t>
  </si>
  <si>
    <t>B1-ex B</t>
  </si>
  <si>
    <t>B2-ex B(PET)</t>
  </si>
  <si>
    <t>C (PET-TC)</t>
  </si>
  <si>
    <t>SOLO CMO</t>
  </si>
  <si>
    <t>CHIR</t>
  </si>
  <si>
    <t>GASTR</t>
  </si>
  <si>
    <t>NEUR</t>
  </si>
  <si>
    <t>OCUL</t>
  </si>
  <si>
    <t>ODONT</t>
  </si>
  <si>
    <t>ORTOP</t>
  </si>
  <si>
    <t>OSTETR</t>
  </si>
  <si>
    <t>OTO</t>
  </si>
  <si>
    <t>PSIC</t>
  </si>
  <si>
    <t xml:space="preserve">Tetto Netto 
2025 </t>
  </si>
  <si>
    <t>ordinamento in base al punteggio Indicatori di Performance sui dati consuntivi 2025</t>
  </si>
  <si>
    <t>Tetto BASE  2025</t>
  </si>
  <si>
    <t>Variazione da applicare sul tetto provvisorio 2026</t>
  </si>
  <si>
    <t>BRANCHE A VISITA: Conteggio TOTALE variazioni da applicare sul TETTO 2026 provv.rio</t>
  </si>
  <si>
    <t>DIABETOLOGIA: Conteggio TOTALE variazioni da applicare sul TETTO 2026 provv.rio</t>
  </si>
  <si>
    <t>CARDIOLOGIA: Conteggio TOTALE variazioni da applicare sul TETTO 2026 provv.rio</t>
  </si>
  <si>
    <t>FKT: Conteggio TOTALE variazioni da applicare sul TETTO 2026 provv.rio</t>
  </si>
  <si>
    <t>LABORATORIO di Analisi: Conteggio TOTALE variazioni da applicare sul TETTO 2026 provv.rio</t>
  </si>
  <si>
    <t>MEDICINA NUCLEARE: Conteggio TOTALE variazioni da applicare sul TETTO 2026 provv.rio</t>
  </si>
  <si>
    <t>RADIOLOGIA: Conteggio TOTALE variazioni da applicare sul TETTO 2026 provv.rio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</si>
</sst>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00000"/>
    <numFmt numFmtId="165" formatCode="#,##0.0000"/>
    <numFmt numFmtId="166" formatCode="[$-410]General"/>
    <numFmt numFmtId="167" formatCode="_-* #,##0.00\ _€_-;\-* #,##0.00\ _€_-;_-* &quot;-&quot;??\ _€_-;_-@_-"/>
    <numFmt numFmtId="168" formatCode="_-* #,##0_-;\-* #,##0_-;_-* &quot;-&quot;??_-;_-@_-"/>
    <numFmt numFmtId="169" formatCode="_-* #,##0\ _€_-;\-* #,##0\ _€_-;_-* &quot;-&quot;??\ _€_-;_-@_-"/>
    <numFmt numFmtId="170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charset val="1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6" fontId="22" fillId="0" borderId="0" applyBorder="0" applyProtection="0"/>
    <xf numFmtId="170" fontId="1" fillId="0" borderId="0" applyFont="0" applyFill="0" applyBorder="0" applyAlignment="0" applyProtection="0"/>
  </cellStyleXfs>
  <cellXfs count="157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center"/>
    </xf>
    <xf numFmtId="3" fontId="0" fillId="0" borderId="1" xfId="1" applyNumberFormat="1" applyFont="1" applyFill="1" applyBorder="1"/>
    <xf numFmtId="3" fontId="0" fillId="2" borderId="0" xfId="0" applyNumberFormat="1" applyFill="1" applyAlignment="1">
      <alignment horizontal="center"/>
    </xf>
    <xf numFmtId="9" fontId="0" fillId="0" borderId="0" xfId="1" applyFont="1"/>
    <xf numFmtId="3" fontId="2" fillId="2" borderId="0" xfId="0" applyNumberFormat="1" applyFont="1" applyFill="1"/>
    <xf numFmtId="3" fontId="0" fillId="0" borderId="0" xfId="0" quotePrefix="1" applyNumberFormat="1" applyAlignment="1">
      <alignment horizontal="right"/>
    </xf>
    <xf numFmtId="3" fontId="7" fillId="2" borderId="0" xfId="0" applyNumberFormat="1" applyFont="1" applyFill="1"/>
    <xf numFmtId="3" fontId="7" fillId="2" borderId="0" xfId="0" applyNumberFormat="1" applyFont="1" applyFill="1" applyAlignment="1">
      <alignment horizontal="right"/>
    </xf>
    <xf numFmtId="3" fontId="0" fillId="0" borderId="1" xfId="0" applyNumberFormat="1" applyBorder="1"/>
    <xf numFmtId="3" fontId="0" fillId="4" borderId="1" xfId="1" applyNumberFormat="1" applyFont="1" applyFill="1" applyBorder="1"/>
    <xf numFmtId="3" fontId="3" fillId="0" borderId="0" xfId="0" applyNumberFormat="1" applyFont="1" applyAlignment="1">
      <alignment horizontal="left"/>
    </xf>
    <xf numFmtId="3" fontId="0" fillId="4" borderId="0" xfId="0" applyNumberFormat="1" applyFill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3" fontId="0" fillId="4" borderId="0" xfId="1" applyNumberFormat="1" applyFont="1" applyFill="1"/>
    <xf numFmtId="9" fontId="7" fillId="2" borderId="1" xfId="1" applyFont="1" applyFill="1" applyBorder="1" applyAlignment="1">
      <alignment horizontal="center"/>
    </xf>
    <xf numFmtId="3" fontId="9" fillId="0" borderId="6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9" fontId="0" fillId="0" borderId="1" xfId="1" applyFont="1" applyBorder="1" applyAlignment="1">
      <alignment horizontal="center"/>
    </xf>
    <xf numFmtId="3" fontId="3" fillId="5" borderId="1" xfId="0" applyNumberFormat="1" applyFont="1" applyFill="1" applyBorder="1"/>
    <xf numFmtId="9" fontId="0" fillId="0" borderId="0" xfId="1" applyFont="1" applyAlignment="1">
      <alignment horizontal="center"/>
    </xf>
    <xf numFmtId="0" fontId="0" fillId="0" borderId="1" xfId="0" applyBorder="1" applyAlignment="1">
      <alignment horizontal="left"/>
    </xf>
    <xf numFmtId="164" fontId="12" fillId="0" borderId="0" xfId="0" applyNumberFormat="1" applyFont="1" applyAlignment="1">
      <alignment horizontal="left" vertical="top"/>
    </xf>
    <xf numFmtId="0" fontId="11" fillId="4" borderId="1" xfId="0" applyFont="1" applyFill="1" applyBorder="1" applyAlignment="1">
      <alignment horizontal="center" vertical="center"/>
    </xf>
    <xf numFmtId="3" fontId="6" fillId="0" borderId="7" xfId="0" applyNumberFormat="1" applyFont="1" applyBorder="1" applyAlignment="1">
      <alignment horizontal="left" vertical="center"/>
    </xf>
    <xf numFmtId="3" fontId="6" fillId="0" borderId="5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left" vertical="center"/>
    </xf>
    <xf numFmtId="3" fontId="0" fillId="4" borderId="1" xfId="0" applyNumberFormat="1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4" borderId="3" xfId="0" applyNumberFormat="1" applyFill="1" applyBorder="1"/>
    <xf numFmtId="3" fontId="0" fillId="4" borderId="4" xfId="0" applyNumberFormat="1" applyFill="1" applyBorder="1"/>
    <xf numFmtId="3" fontId="3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165" fontId="7" fillId="0" borderId="0" xfId="0" applyNumberFormat="1" applyFont="1"/>
    <xf numFmtId="0" fontId="11" fillId="6" borderId="1" xfId="0" applyFont="1" applyFill="1" applyBorder="1" applyAlignment="1">
      <alignment horizontal="center" vertical="center"/>
    </xf>
    <xf numFmtId="3" fontId="0" fillId="2" borderId="0" xfId="0" applyNumberFormat="1" applyFill="1"/>
    <xf numFmtId="3" fontId="0" fillId="0" borderId="2" xfId="1" applyNumberFormat="1" applyFont="1" applyFill="1" applyBorder="1"/>
    <xf numFmtId="3" fontId="0" fillId="0" borderId="0" xfId="0" applyNumberFormat="1" applyFill="1"/>
    <xf numFmtId="165" fontId="7" fillId="2" borderId="0" xfId="0" applyNumberFormat="1" applyFont="1" applyFill="1"/>
    <xf numFmtId="44" fontId="0" fillId="0" borderId="0" xfId="2" applyFont="1"/>
    <xf numFmtId="0" fontId="0" fillId="0" borderId="1" xfId="0" applyBorder="1"/>
    <xf numFmtId="3" fontId="9" fillId="0" borderId="5" xfId="0" applyNumberFormat="1" applyFont="1" applyBorder="1" applyAlignment="1">
      <alignment horizontal="left" vertical="center"/>
    </xf>
    <xf numFmtId="9" fontId="3" fillId="0" borderId="0" xfId="1" applyFont="1" applyAlignment="1">
      <alignment horizontal="center"/>
    </xf>
    <xf numFmtId="3" fontId="0" fillId="0" borderId="0" xfId="1" applyNumberFormat="1" applyFont="1" applyFill="1"/>
    <xf numFmtId="44" fontId="0" fillId="0" borderId="0" xfId="1" applyNumberFormat="1" applyFont="1"/>
    <xf numFmtId="0" fontId="0" fillId="0" borderId="1" xfId="0" applyBorder="1" applyAlignment="1">
      <alignment horizontal="center"/>
    </xf>
    <xf numFmtId="3" fontId="15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164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left"/>
    </xf>
    <xf numFmtId="3" fontId="14" fillId="4" borderId="0" xfId="0" applyNumberFormat="1" applyFont="1" applyFill="1"/>
    <xf numFmtId="0" fontId="18" fillId="0" borderId="0" xfId="0" applyFont="1"/>
    <xf numFmtId="0" fontId="9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13" fillId="0" borderId="1" xfId="0" quotePrefix="1" applyNumberFormat="1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 vertical="center"/>
    </xf>
    <xf numFmtId="164" fontId="13" fillId="0" borderId="1" xfId="4" applyNumberFormat="1" applyFont="1" applyBorder="1" applyAlignment="1">
      <alignment horizontal="center" vertical="center"/>
    </xf>
    <xf numFmtId="43" fontId="0" fillId="0" borderId="0" xfId="3" applyFont="1"/>
    <xf numFmtId="164" fontId="21" fillId="0" borderId="1" xfId="0" applyNumberFormat="1" applyFont="1" applyBorder="1" applyAlignment="1">
      <alignment horizontal="center" vertical="center"/>
    </xf>
    <xf numFmtId="164" fontId="13" fillId="0" borderId="11" xfId="4" applyNumberFormat="1" applyFont="1" applyBorder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4" fontId="13" fillId="0" borderId="1" xfId="4" quotePrefix="1" applyNumberFormat="1" applyFon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3" fontId="0" fillId="2" borderId="1" xfId="0" applyNumberFormat="1" applyFill="1" applyBorder="1"/>
    <xf numFmtId="3" fontId="0" fillId="0" borderId="0" xfId="0" applyNumberFormat="1" applyFill="1" applyAlignment="1">
      <alignment horizontal="left"/>
    </xf>
    <xf numFmtId="44" fontId="0" fillId="0" borderId="0" xfId="0" applyNumberFormat="1" applyFill="1"/>
    <xf numFmtId="0" fontId="0" fillId="0" borderId="1" xfId="0" applyNumberFormat="1" applyBorder="1" applyAlignment="1">
      <alignment horizontal="center"/>
    </xf>
    <xf numFmtId="167" fontId="13" fillId="0" borderId="0" xfId="0" applyNumberFormat="1" applyFont="1" applyAlignment="1">
      <alignment vertical="center"/>
    </xf>
    <xf numFmtId="43" fontId="20" fillId="0" borderId="1" xfId="3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13" fillId="0" borderId="11" xfId="0" applyNumberFormat="1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/>
    </xf>
    <xf numFmtId="0" fontId="23" fillId="0" borderId="1" xfId="5" applyNumberFormat="1" applyFont="1" applyBorder="1" applyAlignment="1">
      <alignment horizontal="center" vertical="center"/>
    </xf>
    <xf numFmtId="0" fontId="13" fillId="0" borderId="1" xfId="4" applyNumberFormat="1" applyFont="1" applyBorder="1" applyAlignment="1">
      <alignment horizontal="center" vertical="center"/>
    </xf>
    <xf numFmtId="0" fontId="13" fillId="0" borderId="11" xfId="4" applyNumberFormat="1" applyFont="1" applyBorder="1" applyAlignment="1">
      <alignment horizontal="center" vertical="center"/>
    </xf>
    <xf numFmtId="168" fontId="13" fillId="0" borderId="1" xfId="3" applyNumberFormat="1" applyFont="1" applyBorder="1" applyAlignment="1">
      <alignment horizontal="center" vertical="center"/>
    </xf>
    <xf numFmtId="165" fontId="7" fillId="0" borderId="0" xfId="0" applyNumberFormat="1" applyFont="1" applyFill="1"/>
    <xf numFmtId="164" fontId="13" fillId="8" borderId="1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/>
    </xf>
    <xf numFmtId="169" fontId="13" fillId="0" borderId="0" xfId="0" applyNumberFormat="1" applyFont="1" applyAlignment="1">
      <alignment vertical="center"/>
    </xf>
    <xf numFmtId="43" fontId="7" fillId="0" borderId="0" xfId="3" applyFont="1"/>
    <xf numFmtId="164" fontId="0" fillId="9" borderId="1" xfId="0" applyNumberFormat="1" applyFill="1" applyBorder="1" applyAlignment="1">
      <alignment horizontal="center"/>
    </xf>
    <xf numFmtId="3" fontId="0" fillId="0" borderId="0" xfId="0" applyNumberFormat="1" applyBorder="1"/>
    <xf numFmtId="164" fontId="20" fillId="0" borderId="0" xfId="0" applyNumberFormat="1" applyFont="1" applyBorder="1" applyAlignment="1">
      <alignment horizontal="center" vertical="center"/>
    </xf>
    <xf numFmtId="43" fontId="20" fillId="0" borderId="0" xfId="3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164" fontId="13" fillId="0" borderId="0" xfId="4" applyNumberFormat="1" applyFont="1" applyBorder="1" applyAlignment="1">
      <alignment horizontal="center" vertical="center"/>
    </xf>
    <xf numFmtId="164" fontId="23" fillId="0" borderId="11" xfId="5" applyNumberFormat="1" applyFont="1" applyBorder="1" applyAlignment="1">
      <alignment horizontal="center" vertical="center"/>
    </xf>
    <xf numFmtId="164" fontId="13" fillId="4" borderId="1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/>
    <xf numFmtId="164" fontId="13" fillId="0" borderId="0" xfId="0" applyNumberFormat="1" applyFont="1" applyFill="1" applyBorder="1" applyAlignment="1">
      <alignment horizontal="center" vertical="center"/>
    </xf>
    <xf numFmtId="167" fontId="13" fillId="0" borderId="0" xfId="0" applyNumberFormat="1" applyFont="1" applyFill="1" applyBorder="1" applyAlignment="1">
      <alignment vertical="center"/>
    </xf>
    <xf numFmtId="168" fontId="7" fillId="0" borderId="0" xfId="3" applyNumberFormat="1" applyFont="1"/>
    <xf numFmtId="168" fontId="20" fillId="0" borderId="1" xfId="3" applyNumberFormat="1" applyFont="1" applyBorder="1" applyAlignment="1">
      <alignment horizontal="center" vertical="center"/>
    </xf>
    <xf numFmtId="43" fontId="0" fillId="0" borderId="0" xfId="3" applyFont="1" applyAlignment="1">
      <alignment horizontal="left"/>
    </xf>
    <xf numFmtId="43" fontId="0" fillId="0" borderId="0" xfId="3" applyFont="1" applyAlignment="1">
      <alignment horizontal="center"/>
    </xf>
    <xf numFmtId="3" fontId="24" fillId="10" borderId="13" xfId="0" applyNumberFormat="1" applyFont="1" applyFill="1" applyBorder="1" applyAlignment="1">
      <alignment horizontal="center" vertical="center" wrapText="1"/>
    </xf>
    <xf numFmtId="43" fontId="14" fillId="10" borderId="12" xfId="0" applyNumberFormat="1" applyFont="1" applyFill="1" applyBorder="1"/>
    <xf numFmtId="3" fontId="24" fillId="11" borderId="2" xfId="0" applyNumberFormat="1" applyFont="1" applyFill="1" applyBorder="1" applyAlignment="1">
      <alignment horizontal="center" vertical="center" wrapText="1"/>
    </xf>
    <xf numFmtId="43" fontId="14" fillId="11" borderId="14" xfId="0" applyNumberFormat="1" applyFont="1" applyFill="1" applyBorder="1"/>
    <xf numFmtId="3" fontId="25" fillId="10" borderId="15" xfId="0" applyNumberFormat="1" applyFont="1" applyFill="1" applyBorder="1" applyAlignment="1">
      <alignment horizontal="center" vertical="center" wrapText="1"/>
    </xf>
    <xf numFmtId="43" fontId="0" fillId="10" borderId="16" xfId="0" applyNumberFormat="1" applyFill="1" applyBorder="1"/>
    <xf numFmtId="43" fontId="0" fillId="0" borderId="1" xfId="3" applyFont="1" applyBorder="1" applyAlignment="1">
      <alignment horizontal="left"/>
    </xf>
    <xf numFmtId="0" fontId="0" fillId="0" borderId="1" xfId="0" applyNumberFormat="1" applyBorder="1" applyAlignment="1">
      <alignment horizontal="left"/>
    </xf>
    <xf numFmtId="3" fontId="26" fillId="0" borderId="0" xfId="0" applyNumberFormat="1" applyFont="1" applyAlignment="1">
      <alignment horizontal="center"/>
    </xf>
    <xf numFmtId="43" fontId="7" fillId="0" borderId="0" xfId="3" applyNumberFormat="1" applyFont="1"/>
    <xf numFmtId="164" fontId="13" fillId="0" borderId="0" xfId="0" quotePrefix="1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68" fontId="13" fillId="0" borderId="0" xfId="3" applyNumberFormat="1" applyFont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68" fontId="13" fillId="0" borderId="1" xfId="3" applyNumberFormat="1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3" fontId="11" fillId="2" borderId="6" xfId="0" applyNumberFormat="1" applyFont="1" applyFill="1" applyBorder="1" applyAlignment="1">
      <alignment horizontal="center"/>
    </xf>
    <xf numFmtId="3" fontId="11" fillId="2" borderId="5" xfId="0" applyNumberFormat="1" applyFont="1" applyFill="1" applyBorder="1" applyAlignment="1">
      <alignment horizontal="center"/>
    </xf>
    <xf numFmtId="3" fontId="11" fillId="2" borderId="7" xfId="0" applyNumberFormat="1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center" vertical="center" wrapText="1"/>
    </xf>
    <xf numFmtId="3" fontId="8" fillId="4" borderId="6" xfId="0" applyNumberFormat="1" applyFont="1" applyFill="1" applyBorder="1" applyAlignment="1">
      <alignment horizontal="center" vertical="center" wrapText="1"/>
    </xf>
    <xf numFmtId="3" fontId="8" fillId="4" borderId="5" xfId="0" applyNumberFormat="1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167" fontId="13" fillId="0" borderId="0" xfId="0" applyNumberFormat="1" applyFont="1" applyBorder="1" applyAlignment="1">
      <alignment vertical="center"/>
    </xf>
    <xf numFmtId="0" fontId="27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164" fontId="20" fillId="0" borderId="0" xfId="0" applyNumberFormat="1" applyFont="1" applyFill="1" applyBorder="1" applyAlignment="1">
      <alignment horizontal="center" vertical="center"/>
    </xf>
    <xf numFmtId="164" fontId="13" fillId="0" borderId="0" xfId="4" applyNumberFormat="1" applyFont="1" applyFill="1" applyBorder="1" applyAlignment="1">
      <alignment horizontal="center" vertical="center"/>
    </xf>
    <xf numFmtId="164" fontId="21" fillId="0" borderId="0" xfId="0" applyNumberFormat="1" applyFont="1" applyFill="1" applyBorder="1" applyAlignment="1">
      <alignment horizontal="center" vertical="center"/>
    </xf>
    <xf numFmtId="164" fontId="23" fillId="0" borderId="0" xfId="5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right"/>
    </xf>
  </cellXfs>
  <cellStyles count="7">
    <cellStyle name="Excel Built-in Normal" xfId="5" xr:uid="{B7001B24-86F9-410A-A192-62B0E1636D5D}"/>
    <cellStyle name="Migliaia" xfId="3" builtinId="3"/>
    <cellStyle name="Migliaia 3" xfId="6" xr:uid="{7BB5A11F-DF6C-4C52-A6FA-B6137ABF7EC9}"/>
    <cellStyle name="Normale" xfId="0" builtinId="0"/>
    <cellStyle name="Normale 3" xfId="4" xr:uid="{A159CD8B-0AD3-441D-9B86-8D709B8BBB13}"/>
    <cellStyle name="Percentuale" xfId="1" builtinId="5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1</xdr:row>
      <xdr:rowOff>0</xdr:rowOff>
    </xdr:from>
    <xdr:to>
      <xdr:col>4</xdr:col>
      <xdr:colOff>600075</xdr:colOff>
      <xdr:row>7</xdr:row>
      <xdr:rowOff>19050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A529F19-C6DD-45C1-A28D-5459FDC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90500"/>
          <a:ext cx="3810000" cy="11620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Zazzaro\Documenti\OO.SS.%20e%20Associaz_6216\PIANO%202011\AIOP\ACCORDO%2022-6-2011\Decreto%20n.%2084%20del%2020.12.2011\Allegato%20n.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egato 2"/>
      <sheetName val="proiez 2011"/>
      <sheetName val="allegato 3 calcoli ARSan alta s"/>
      <sheetName val="calcoli terapie intensive"/>
      <sheetName val="calcoli riabilitazione"/>
      <sheetName val="calcoli ARSan alta specialità"/>
      <sheetName val="ESITO 2010"/>
      <sheetName val="Casa di cura Cobellis"/>
    </sheetNames>
    <sheetDataSet>
      <sheetData sheetId="0">
        <row r="1">
          <cell r="B1" t="str">
            <v>Importi in EURO</v>
          </cell>
        </row>
      </sheetData>
      <sheetData sheetId="1">
        <row r="1">
          <cell r="B1" t="str">
            <v>Importi in EURO</v>
          </cell>
        </row>
      </sheetData>
      <sheetData sheetId="2"/>
      <sheetData sheetId="3">
        <row r="1">
          <cell r="B1" t="str">
            <v>Importi in EURO</v>
          </cell>
        </row>
      </sheetData>
      <sheetData sheetId="4">
        <row r="1">
          <cell r="B1" t="str">
            <v>Importi in EURO</v>
          </cell>
        </row>
      </sheetData>
      <sheetData sheetId="5">
        <row r="1">
          <cell r="B1" t="str">
            <v>Importi in EURO</v>
          </cell>
        </row>
      </sheetData>
      <sheetData sheetId="6">
        <row r="1">
          <cell r="B1" t="str">
            <v>Importi in EURO</v>
          </cell>
        </row>
        <row r="2">
          <cell r="A2" t="str">
            <v>Codice NSIS</v>
          </cell>
          <cell r="B2" t="str">
            <v>Assistenza Ospedaliera erogata dalle Case di Cura private</v>
          </cell>
          <cell r="D2" t="str">
            <v>Passaggio di fascia in corso di verifica (ex decreto n. 65/2010)</v>
          </cell>
          <cell r="E2" t="str">
            <v>Fatturato 2010</v>
          </cell>
          <cell r="F2" t="str">
            <v>Conguagli per passaggi di fascia: decreto n° 62 del 22/8/2011</v>
          </cell>
          <cell r="G2" t="str">
            <v>Contestazioni sulle tariffe</v>
          </cell>
          <cell r="H2" t="str">
            <v>Abbattimenti per superamento soglie</v>
          </cell>
          <cell r="I2" t="str">
            <v>Altre contestazioni per controlli ecc.</v>
          </cell>
          <cell r="J2" t="str">
            <v>Abbattimento dei conguagli di col. (B) in proporzione alle riduzioni di col. (D) ed (E)</v>
          </cell>
          <cell r="K2" t="str">
            <v>NOTE</v>
          </cell>
          <cell r="L2" t="str">
            <v>Fatturato 2010 al netto dei controlli (dati ASL al 9/11/2011)</v>
          </cell>
          <cell r="M2" t="str">
            <v>TETTO 2010 (decreto n. 65 del 22/10/2011)</v>
          </cell>
          <cell r="N2" t="str">
            <v>Fatturato riconoscibile ma eccedente il tetto di spesa</v>
          </cell>
          <cell r="O2" t="str">
            <v>tetto non utilizzato, disponibile per compensazione regionale</v>
          </cell>
          <cell r="P2" t="str">
            <v>Compensazione Regionale ai sensi del decreto 65/2010</v>
          </cell>
          <cell r="Q2" t="str">
            <v>Regressione tariffaria dopo compensazione regionale</v>
          </cell>
          <cell r="R2" t="str">
            <v>Note Credito da emettere vs. la ASL competente (per regressione tariffaria)</v>
          </cell>
          <cell r="S2" t="str">
            <v>Note Credito da emettere vs. la Regione Campania (eventuali)</v>
          </cell>
          <cell r="V2" t="str">
            <v>Tetto di spesa 2011 DCA 23/2011</v>
          </cell>
          <cell r="W2" t="str">
            <v>% Tetto 2011 / Fatturato al netto dei controlli 2010</v>
          </cell>
          <cell r="X2" t="str">
            <v>differenza addendum=(fatturato lordo 2010-Tetto 2010 )*20% per cambio fascia</v>
          </cell>
          <cell r="Y2" t="str">
            <v>riabilitazione</v>
          </cell>
          <cell r="Z2" t="str">
            <v>alta spec</v>
          </cell>
          <cell r="AA2" t="str">
            <v>*Tetto 2011&lt;80% del fatturato al netto dei controlli 2010 si dà il tetto 2010</v>
          </cell>
          <cell r="AB2" t="str">
            <v>integrazione per lavori</v>
          </cell>
          <cell r="AC2" t="str">
            <v>terapie intensive P.L.</v>
          </cell>
          <cell r="AD2" t="str">
            <v>UTIC P.L.</v>
          </cell>
          <cell r="AE2" t="str">
            <v>TIN P.L.</v>
          </cell>
          <cell r="AF2" t="str">
            <v>totale</v>
          </cell>
          <cell r="AG2" t="str">
            <v>importo per terapie intensive</v>
          </cell>
          <cell r="AH2" t="str">
            <v>NUOVO TETTO 2011</v>
          </cell>
          <cell r="AI2" t="str">
            <v>% Nuovo Tetto 2011 / Fatturato liquidabile 2010</v>
          </cell>
          <cell r="AJ2" t="str">
            <v xml:space="preserve"> ipotesi AIOP</v>
          </cell>
          <cell r="AK2" t="str">
            <v>differenza con ipotesi AIOP</v>
          </cell>
        </row>
        <row r="4">
          <cell r="B4" t="str">
            <v>Casa di Cura Villa Esther S.p.A.</v>
          </cell>
        </row>
        <row r="5">
          <cell r="B5" t="str">
            <v>Casa di Cura Villa Maria s.r.l. Baiano</v>
          </cell>
        </row>
        <row r="6">
          <cell r="B6" t="str">
            <v>Casa di Cura S.Rita S.p.A.</v>
          </cell>
        </row>
        <row r="7">
          <cell r="B7" t="str">
            <v>Villa Julie s.r.l. Casa di Cura Villa Maria Mirabella</v>
          </cell>
        </row>
        <row r="8">
          <cell r="B8" t="str">
            <v>Casa di Cura Villa dei Pini S.p.A.</v>
          </cell>
        </row>
        <row r="9">
          <cell r="B9" t="str">
            <v>Casa di Cura Privata Montevergine S.p.A.</v>
          </cell>
        </row>
        <row r="10">
          <cell r="B10" t="str">
            <v>Casa di Cura Privata Malzoni-Villa dei Platani S.p.A.</v>
          </cell>
        </row>
        <row r="11">
          <cell r="B11" t="str">
            <v>TOTALE</v>
          </cell>
        </row>
        <row r="14">
          <cell r="B14" t="str">
            <v>Casa di Cura GE.P.O.S. s.r.l.</v>
          </cell>
        </row>
        <row r="15">
          <cell r="B15" t="str">
            <v>Casa di Cura Nuova Clinica S.Rita S.p.A.</v>
          </cell>
        </row>
        <row r="16">
          <cell r="B16" t="str">
            <v>Casa di cura San Francesco</v>
          </cell>
        </row>
        <row r="17">
          <cell r="B17" t="str">
            <v>C.M.R. S.p.A. Centro Medico Diagnostico e Riabilitaz.</v>
          </cell>
        </row>
        <row r="18">
          <cell r="B18" t="str">
            <v>Casa di Cura Privata Villa Margherita s.r.l.</v>
          </cell>
        </row>
        <row r="19">
          <cell r="B19" t="str">
            <v>TOTALE</v>
          </cell>
        </row>
        <row r="22">
          <cell r="B22" t="str">
            <v>Clinica Sant'Anna s.r.l.</v>
          </cell>
        </row>
        <row r="23">
          <cell r="B23" t="str">
            <v>Casa di Cura Villa Del Sole S.p.A.</v>
          </cell>
        </row>
        <row r="24">
          <cell r="B24" t="str">
            <v>Casa di Cura Villa Fiorita - Aversa S.p.A.</v>
          </cell>
        </row>
        <row r="25">
          <cell r="B25" t="str">
            <v xml:space="preserve">Casa di Cura Alba Clinica S.Paolo </v>
          </cell>
        </row>
        <row r="26">
          <cell r="B26" t="str">
            <v>Casa di Cura Villa Fiorita S.p.A. (Capua)</v>
          </cell>
        </row>
        <row r="27">
          <cell r="B27" t="str">
            <v>Clinica  San Michele s.r.l.</v>
          </cell>
        </row>
        <row r="28">
          <cell r="B28" t="str">
            <v>Casa di Cura  Pineta Grande S.p.A.</v>
          </cell>
        </row>
        <row r="29">
          <cell r="B29" t="str">
            <v xml:space="preserve">Minerva S.p.A. Casa di Cura S. Maria della Salute </v>
          </cell>
        </row>
        <row r="30">
          <cell r="B30" t="str">
            <v>Casa di Cura Villa Dei Pini Atena S.p.A.</v>
          </cell>
        </row>
        <row r="31">
          <cell r="B31" t="str">
            <v>Casa di Cura Villa Ortensia CALES s.r.l.</v>
          </cell>
        </row>
        <row r="32">
          <cell r="B32" t="str">
            <v>GE.IS. s.r.l. Casa di Cura Villa degli Ulivi</v>
          </cell>
        </row>
        <row r="33">
          <cell r="B33" t="str">
            <v>Casa di Cura Villa Delle Magnolie Rerif s.r.l.</v>
          </cell>
        </row>
        <row r="34">
          <cell r="B34" t="str">
            <v>Clinica Padre Pio s.r.l.</v>
          </cell>
        </row>
        <row r="35">
          <cell r="B35" t="str">
            <v>TOTALE</v>
          </cell>
        </row>
        <row r="38">
          <cell r="B38" t="str">
            <v>Casa di Cura Ospedale Internazionale</v>
          </cell>
        </row>
        <row r="39">
          <cell r="B39" t="str">
            <v>Clinica VILLALBA</v>
          </cell>
        </row>
        <row r="40">
          <cell r="B40" t="str">
            <v xml:space="preserve">Alma Mater S.p.A. Casa di Cura Villa Camaldoli </v>
          </cell>
        </row>
        <row r="41">
          <cell r="B41" t="str">
            <v xml:space="preserve">Casa di Cura Villa Angela </v>
          </cell>
        </row>
        <row r="42">
          <cell r="B42" t="str">
            <v>Casa di Cura Clinic Center  S.p.A.</v>
          </cell>
        </row>
        <row r="43">
          <cell r="B43" t="str">
            <v>Casa di Cura Villa Russo</v>
          </cell>
        </row>
        <row r="44">
          <cell r="B44" t="str">
            <v>Casa di Cura Hermitage Capodimonte S.p.A. Colucci</v>
          </cell>
        </row>
        <row r="45">
          <cell r="B45" t="str">
            <v>Casa di Cura Villa Delle Querce</v>
          </cell>
        </row>
        <row r="46">
          <cell r="B46" t="str">
            <v>Clinica Vesuvio s.r.l.</v>
          </cell>
        </row>
        <row r="47">
          <cell r="B47" t="str">
            <v>Casa di Cura Mediterranea S.p.A.</v>
          </cell>
        </row>
        <row r="48">
          <cell r="B48" t="str">
            <v>Clinica Santa Patrizia</v>
          </cell>
        </row>
        <row r="49">
          <cell r="B49" t="str">
            <v>Casa di Cura Villa Cinzia</v>
          </cell>
        </row>
        <row r="50">
          <cell r="B50" t="str">
            <v>Casa di Cura Villa Bianca S.p.A. (ex Tasso)</v>
          </cell>
        </row>
        <row r="51">
          <cell r="B51" t="str">
            <v>Clinica Sanatrix S.p.A.</v>
          </cell>
        </row>
        <row r="52">
          <cell r="B52" t="str">
            <v>Stazione Climatica Bianchi</v>
          </cell>
        </row>
        <row r="53">
          <cell r="B53" t="str">
            <v>Casa di Cura Santo Stefano S.p.A.</v>
          </cell>
        </row>
        <row r="54">
          <cell r="B54" t="str">
            <v>TOTALE</v>
          </cell>
        </row>
        <row r="57">
          <cell r="B57" t="str">
            <v>Casa di Cura Privata Villa Dei Fiori s.r.l. Acerra</v>
          </cell>
        </row>
        <row r="58">
          <cell r="B58" t="str">
            <v>Casa di Cura Villa Majone s.r.l.</v>
          </cell>
        </row>
        <row r="59">
          <cell r="B59" t="str">
            <v xml:space="preserve">Casa di Cura S.Antimo </v>
          </cell>
        </row>
        <row r="60">
          <cell r="B60" t="str">
            <v>Casa di Cura Villa Dei Fiori s.r.l. Mugnano</v>
          </cell>
        </row>
        <row r="61">
          <cell r="B61" t="str">
            <v>TOTALE</v>
          </cell>
        </row>
        <row r="64">
          <cell r="B64" t="str">
            <v>Casa di Cura La Madonnina s.r.l.</v>
          </cell>
        </row>
        <row r="65">
          <cell r="B65" t="str">
            <v>Casa di Cura Nostra Signora di Lourdes S.p.A.</v>
          </cell>
        </row>
        <row r="66">
          <cell r="B66" t="str">
            <v>Casa di Cura S. Maria La Bruna s.r.l.</v>
          </cell>
        </row>
        <row r="67">
          <cell r="B67" t="str">
            <v>Casa di Cura Villa Stabia S.p.A.</v>
          </cell>
        </row>
        <row r="68">
          <cell r="B68" t="str">
            <v>Casa di Cura Villa Elisa S.p.A.</v>
          </cell>
        </row>
        <row r="69">
          <cell r="B69" t="str">
            <v>Casa di Cura Trusso s.r.l.</v>
          </cell>
        </row>
        <row r="70">
          <cell r="B70" t="str">
            <v>Casa di Cura Maria Rosaria S.p.A.</v>
          </cell>
        </row>
        <row r="71">
          <cell r="B71" t="str">
            <v xml:space="preserve">Casa di Cura Santa Lucia s.r.l. </v>
          </cell>
        </row>
        <row r="72">
          <cell r="B72" t="str">
            <v>Casa di Cura Andrea Grimaldi s.r.l.</v>
          </cell>
        </row>
        <row r="73">
          <cell r="B73" t="str">
            <v xml:space="preserve">Casa di Cura Villa Delle Margherite s.n.c. </v>
          </cell>
        </row>
        <row r="74">
          <cell r="B74" t="str">
            <v>Casa di Cura Meluccio s.r.l.</v>
          </cell>
        </row>
        <row r="75">
          <cell r="B75" t="str">
            <v>Casa di Cura Clinica S.Felice s.r.l.</v>
          </cell>
        </row>
        <row r="76">
          <cell r="B76" t="str">
            <v>Casa di Cura S.Maria Del Pozzo C.E.M. S.p.A.</v>
          </cell>
        </row>
        <row r="77">
          <cell r="B77" t="str">
            <v>TOTALE</v>
          </cell>
        </row>
        <row r="80">
          <cell r="B80" t="str">
            <v>Casa di Cura Villa DEL SOLE</v>
          </cell>
        </row>
        <row r="81">
          <cell r="B81" t="str">
            <v>Casa di Cura  Malzoni di Agropoli S.p.A.</v>
          </cell>
        </row>
        <row r="82">
          <cell r="B82" t="str">
            <v>Casa di Cura La Quiete s.r.l.</v>
          </cell>
        </row>
        <row r="83">
          <cell r="B83" t="str">
            <v>Casa di Cura Venosa s.r.l.</v>
          </cell>
        </row>
        <row r="84">
          <cell r="B84" t="str">
            <v>Casa di Cura Salus Battipaglia</v>
          </cell>
        </row>
        <row r="85">
          <cell r="B85" t="str">
            <v>Campolongo Hospital S.p.A. C.E.M.F.R. Eboli</v>
          </cell>
        </row>
        <row r="86">
          <cell r="B86" t="str">
            <v>Clinica Cobellis</v>
          </cell>
        </row>
        <row r="87">
          <cell r="B87" t="str">
            <v>Casa di Cura  Tortorella</v>
          </cell>
        </row>
        <row r="88">
          <cell r="B88" t="str">
            <v>Casa di Cura Villa Chiarugi s.r.l.</v>
          </cell>
        </row>
        <row r="89">
          <cell r="B89" t="str">
            <v>Villa SILBA (da verificare)</v>
          </cell>
        </row>
        <row r="90">
          <cell r="B90" t="str">
            <v>TOTALE</v>
          </cell>
        </row>
        <row r="92">
          <cell r="B92" t="str">
            <v xml:space="preserve">TOTALE per ASL </v>
          </cell>
        </row>
        <row r="93">
          <cell r="B93" t="str">
            <v>AVELLINO</v>
          </cell>
        </row>
        <row r="94">
          <cell r="B94" t="str">
            <v xml:space="preserve">BENEVENTO </v>
          </cell>
        </row>
        <row r="95">
          <cell r="B95" t="str">
            <v xml:space="preserve">CASERTA </v>
          </cell>
        </row>
        <row r="96">
          <cell r="B96" t="str">
            <v>NAPOLI 1 CENTRO</v>
          </cell>
        </row>
        <row r="97">
          <cell r="B97" t="str">
            <v>NAPOLI 2 NORD</v>
          </cell>
        </row>
        <row r="98">
          <cell r="B98" t="str">
            <v>NAPOLI 3 SUD</v>
          </cell>
        </row>
        <row r="99">
          <cell r="B99" t="str">
            <v>SALERNO</v>
          </cell>
        </row>
        <row r="100">
          <cell r="B100" t="str">
            <v>TOTALE GENERALE</v>
          </cell>
        </row>
        <row r="104">
          <cell r="B104" t="str">
            <v>*se il tetto 2011 dopo gli incrementi per:</v>
          </cell>
        </row>
        <row r="105">
          <cell r="B105" t="str">
            <v>a) passaggio fascia</v>
          </cell>
        </row>
        <row r="106">
          <cell r="B106" t="str">
            <v>b) rivalutazione DRG di alta specialità</v>
          </cell>
        </row>
        <row r="107">
          <cell r="B107" t="str">
            <v>c) contributo per posti letto di terapia intensiva</v>
          </cell>
        </row>
        <row r="108">
          <cell r="B108" t="str">
            <v>d) rivalutazione per posti letto di riabilitazione</v>
          </cell>
        </row>
        <row r="109">
          <cell r="B109" t="str">
            <v>e) rivalutazione per chiusure per lavori</v>
          </cell>
        </row>
        <row r="110">
          <cell r="B110" t="str">
            <v>risulta ancora inefriore all'80% del fatturato al netto dei controlli 2010 si dà il tetto 2010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018E8-AFD9-413B-AD13-850A68B048FA}">
  <dimension ref="A17:E20"/>
  <sheetViews>
    <sheetView workbookViewId="0">
      <selection activeCell="E32" sqref="E32"/>
    </sheetView>
  </sheetViews>
  <sheetFormatPr defaultRowHeight="15" x14ac:dyDescent="0.25"/>
  <cols>
    <col min="1" max="5" width="14.140625" customWidth="1"/>
  </cols>
  <sheetData>
    <row r="17" spans="1:5" ht="15.75" thickBot="1" x14ac:dyDescent="0.3"/>
    <row r="18" spans="1:5" ht="29.25" thickBot="1" x14ac:dyDescent="0.5">
      <c r="A18" s="129" t="s">
        <v>234</v>
      </c>
      <c r="B18" s="130"/>
      <c r="C18" s="130"/>
      <c r="D18" s="130"/>
      <c r="E18" s="131"/>
    </row>
    <row r="20" spans="1:5" x14ac:dyDescent="0.25">
      <c r="A20" s="132"/>
      <c r="B20" s="132"/>
      <c r="C20" s="132"/>
      <c r="D20" s="132"/>
      <c r="E20" s="132"/>
    </row>
  </sheetData>
  <mergeCells count="2">
    <mergeCell ref="A18:E18"/>
    <mergeCell ref="A20:E2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3FF72-7588-4210-BF7E-1A5DC051C311}">
  <sheetPr>
    <tabColor rgb="FFFFFF00"/>
  </sheetPr>
  <dimension ref="A1:W46"/>
  <sheetViews>
    <sheetView zoomScaleNormal="100" workbookViewId="0">
      <selection activeCell="J30" sqref="J30"/>
    </sheetView>
  </sheetViews>
  <sheetFormatPr defaultColWidth="8.85546875" defaultRowHeight="15" x14ac:dyDescent="0.25"/>
  <cols>
    <col min="1" max="1" width="7.85546875" style="3" bestFit="1" customWidth="1"/>
    <col min="2" max="2" width="53.5703125" style="2" bestFit="1" customWidth="1"/>
    <col min="3" max="3" width="0.85546875" style="1" customWidth="1"/>
    <col min="4" max="4" width="10.140625" style="1" customWidth="1"/>
    <col min="5" max="5" width="0.85546875" style="1" customWidth="1"/>
    <col min="6" max="6" width="8.85546875" style="1" bestFit="1" customWidth="1"/>
    <col min="7" max="8" width="10.140625" style="1" customWidth="1"/>
    <col min="9" max="9" width="6.7109375" style="1" customWidth="1"/>
    <col min="10" max="10" width="12.140625" style="1" bestFit="1" customWidth="1"/>
    <col min="11" max="11" width="10.140625" style="1" bestFit="1" customWidth="1"/>
    <col min="12" max="12" width="10.7109375" style="1" customWidth="1"/>
    <col min="13" max="13" width="8.7109375" style="1" customWidth="1"/>
    <col min="14" max="14" width="0.85546875" style="1" customWidth="1"/>
    <col min="15" max="15" width="8.7109375" style="1" customWidth="1"/>
    <col min="16" max="16" width="10.7109375" style="1" customWidth="1"/>
    <col min="17" max="18" width="4.140625" style="1" bestFit="1" customWidth="1"/>
    <col min="19" max="19" width="2.7109375" style="1" customWidth="1"/>
    <col min="20" max="20" width="6.5703125" style="1" bestFit="1" customWidth="1"/>
    <col min="21" max="37" width="10.7109375" style="1" customWidth="1"/>
    <col min="38" max="16384" width="8.85546875" style="1"/>
  </cols>
  <sheetData>
    <row r="1" spans="1:23" ht="31.9" customHeight="1" x14ac:dyDescent="0.25">
      <c r="A1" s="24" t="s">
        <v>260</v>
      </c>
    </row>
    <row r="2" spans="1:23" ht="16.149999999999999" customHeight="1" x14ac:dyDescent="0.25">
      <c r="A2" s="19">
        <v>1</v>
      </c>
      <c r="B2" s="19">
        <v>2</v>
      </c>
      <c r="C2" s="31"/>
      <c r="D2" s="19">
        <v>3</v>
      </c>
      <c r="E2" s="31"/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31"/>
      <c r="O2" s="19">
        <v>12</v>
      </c>
      <c r="P2" s="37">
        <v>13</v>
      </c>
    </row>
    <row r="3" spans="1:23" ht="22.15" customHeight="1" x14ac:dyDescent="0.25">
      <c r="A3" s="18" t="s">
        <v>13</v>
      </c>
      <c r="B3" s="26" t="s">
        <v>18</v>
      </c>
      <c r="C3" s="31"/>
      <c r="D3" s="136" t="s">
        <v>256</v>
      </c>
      <c r="E3" s="31"/>
      <c r="F3" s="137" t="s">
        <v>257</v>
      </c>
      <c r="G3" s="138"/>
      <c r="H3" s="138"/>
      <c r="I3" s="139"/>
      <c r="J3" s="140" t="s">
        <v>12</v>
      </c>
      <c r="K3" s="140"/>
      <c r="L3" s="140"/>
      <c r="M3" s="141" t="s">
        <v>259</v>
      </c>
      <c r="N3" s="31"/>
      <c r="O3" s="142" t="s">
        <v>17</v>
      </c>
      <c r="P3" s="143" t="s">
        <v>235</v>
      </c>
      <c r="R3" s="17">
        <v>0.05</v>
      </c>
    </row>
    <row r="4" spans="1:23" ht="22.15" customHeight="1" x14ac:dyDescent="0.25">
      <c r="A4" s="18" t="s">
        <v>30</v>
      </c>
      <c r="B4" s="47" t="s">
        <v>31</v>
      </c>
      <c r="C4" s="31"/>
      <c r="D4" s="136"/>
      <c r="E4" s="31"/>
      <c r="F4" s="144" t="s">
        <v>11</v>
      </c>
      <c r="G4" s="141" t="s">
        <v>15</v>
      </c>
      <c r="H4" s="141" t="s">
        <v>258</v>
      </c>
      <c r="I4" s="144" t="s">
        <v>10</v>
      </c>
      <c r="J4" s="140" t="s">
        <v>28</v>
      </c>
      <c r="K4" s="140"/>
      <c r="L4" s="140"/>
      <c r="M4" s="141"/>
      <c r="N4" s="31"/>
      <c r="O4" s="142"/>
      <c r="P4" s="143"/>
      <c r="R4" s="17">
        <v>0</v>
      </c>
      <c r="W4" s="121" t="s">
        <v>242</v>
      </c>
    </row>
    <row r="5" spans="1:23" ht="22.35" customHeight="1" x14ac:dyDescent="0.25">
      <c r="A5" s="28" t="s">
        <v>9</v>
      </c>
      <c r="B5" s="29" t="s">
        <v>8</v>
      </c>
      <c r="C5" s="31"/>
      <c r="D5" s="136"/>
      <c r="E5" s="31"/>
      <c r="F5" s="144"/>
      <c r="G5" s="141"/>
      <c r="H5" s="141"/>
      <c r="I5" s="144"/>
      <c r="J5" s="30" t="s">
        <v>7</v>
      </c>
      <c r="K5" s="30" t="s">
        <v>6</v>
      </c>
      <c r="L5" s="30" t="s">
        <v>5</v>
      </c>
      <c r="M5" s="141"/>
      <c r="N5" s="31"/>
      <c r="O5" s="142"/>
      <c r="P5" s="143" t="s">
        <v>16</v>
      </c>
      <c r="R5" s="17">
        <v>-0.05</v>
      </c>
      <c r="V5" s="120" t="s">
        <v>247</v>
      </c>
      <c r="W5" s="119">
        <v>27.180285132382892</v>
      </c>
    </row>
    <row r="6" spans="1:23" ht="14.45" customHeight="1" x14ac:dyDescent="0.25">
      <c r="A6" s="83">
        <v>8017</v>
      </c>
      <c r="B6" s="23" t="s">
        <v>33</v>
      </c>
      <c r="D6" s="11">
        <v>5995.2</v>
      </c>
      <c r="F6" s="15">
        <v>8137</v>
      </c>
      <c r="G6" s="14">
        <v>17</v>
      </c>
      <c r="H6" s="16">
        <v>214340.68437599996</v>
      </c>
      <c r="I6" s="14">
        <v>1</v>
      </c>
      <c r="J6" s="1">
        <f>+H6</f>
        <v>214340.68437599996</v>
      </c>
      <c r="M6" s="32">
        <f t="shared" ref="M6:M19" si="0">(J6*$R$3)+(K6*$R$4)+(L6*$R$5)</f>
        <v>10717.0342188</v>
      </c>
      <c r="O6" s="83">
        <v>8017</v>
      </c>
      <c r="P6" s="21">
        <f>VLOOKUP(O6,$F$6:$M$19,8,FALSE)</f>
        <v>-299.76</v>
      </c>
      <c r="U6" s="22"/>
      <c r="V6" s="120" t="s">
        <v>248</v>
      </c>
      <c r="W6" s="119">
        <v>97.033632148377123</v>
      </c>
    </row>
    <row r="7" spans="1:23" ht="14.45" customHeight="1" x14ac:dyDescent="0.25">
      <c r="A7" s="83">
        <v>8137</v>
      </c>
      <c r="B7" s="23" t="s">
        <v>34</v>
      </c>
      <c r="D7" s="11">
        <v>214340.68437599996</v>
      </c>
      <c r="F7" s="15">
        <v>8428</v>
      </c>
      <c r="G7" s="14">
        <v>15</v>
      </c>
      <c r="H7" s="16">
        <v>916447.53437959892</v>
      </c>
      <c r="I7" s="14">
        <v>2</v>
      </c>
      <c r="J7" s="43">
        <f>+H7*$J$27</f>
        <v>784579.89020038024</v>
      </c>
      <c r="K7" s="43">
        <f>+H7-J7</f>
        <v>131867.64417921868</v>
      </c>
      <c r="M7" s="32">
        <f t="shared" si="0"/>
        <v>39228.994510019016</v>
      </c>
      <c r="O7" s="83">
        <v>8137</v>
      </c>
      <c r="P7" s="21">
        <f t="shared" ref="P7:P19" si="1">VLOOKUP(O7,$F$6:$M$19,8,FALSE)</f>
        <v>10717.0342188</v>
      </c>
      <c r="U7" s="48"/>
      <c r="V7" s="120" t="s">
        <v>249</v>
      </c>
      <c r="W7" s="119">
        <v>11.881239292324912</v>
      </c>
    </row>
    <row r="8" spans="1:23" ht="14.45" customHeight="1" x14ac:dyDescent="0.25">
      <c r="A8" s="83">
        <v>8322</v>
      </c>
      <c r="B8" s="23" t="s">
        <v>35</v>
      </c>
      <c r="D8" s="11">
        <v>82863.423422344407</v>
      </c>
      <c r="F8" s="15">
        <v>150111</v>
      </c>
      <c r="G8" s="14">
        <v>15</v>
      </c>
      <c r="H8" s="16">
        <v>127125.87938090571</v>
      </c>
      <c r="I8" s="14">
        <v>3</v>
      </c>
      <c r="J8" s="43">
        <f t="shared" ref="J8" si="2">+H8*$J$27</f>
        <v>108833.73542361958</v>
      </c>
      <c r="K8" s="43">
        <f>+H8-J8</f>
        <v>18292.143957286127</v>
      </c>
      <c r="M8" s="32">
        <f t="shared" si="0"/>
        <v>5441.6867711809791</v>
      </c>
      <c r="O8" s="83">
        <v>8322</v>
      </c>
      <c r="P8" s="21">
        <f t="shared" si="1"/>
        <v>-4143.1711711172202</v>
      </c>
      <c r="U8" s="48"/>
      <c r="V8" s="120" t="s">
        <v>250</v>
      </c>
      <c r="W8" s="119">
        <v>29.987270004758038</v>
      </c>
    </row>
    <row r="9" spans="1:23" ht="14.45" customHeight="1" x14ac:dyDescent="0.25">
      <c r="A9" s="83">
        <v>8428</v>
      </c>
      <c r="B9" s="23" t="s">
        <v>36</v>
      </c>
      <c r="D9" s="11">
        <v>916447.53437959892</v>
      </c>
      <c r="F9" s="15">
        <v>8438</v>
      </c>
      <c r="G9" s="14">
        <v>14</v>
      </c>
      <c r="H9" s="16">
        <v>919075.87479239691</v>
      </c>
      <c r="I9" s="14">
        <v>4</v>
      </c>
      <c r="J9" s="43"/>
      <c r="K9" s="1">
        <f>+H9</f>
        <v>919075.87479239691</v>
      </c>
      <c r="M9" s="32">
        <f t="shared" si="0"/>
        <v>0</v>
      </c>
      <c r="O9" s="83">
        <v>8428</v>
      </c>
      <c r="P9" s="21">
        <f t="shared" si="1"/>
        <v>39228.994510019016</v>
      </c>
      <c r="U9" s="48"/>
      <c r="V9" s="120" t="s">
        <v>251</v>
      </c>
      <c r="W9" s="119">
        <v>35.468999556180187</v>
      </c>
    </row>
    <row r="10" spans="1:23" ht="14.45" customHeight="1" x14ac:dyDescent="0.25">
      <c r="A10" s="83">
        <v>8438</v>
      </c>
      <c r="B10" s="23" t="s">
        <v>37</v>
      </c>
      <c r="D10" s="11">
        <v>919075.87479239691</v>
      </c>
      <c r="F10" s="15">
        <v>770100</v>
      </c>
      <c r="G10" s="14">
        <v>12</v>
      </c>
      <c r="H10" s="16">
        <v>106895.97009432063</v>
      </c>
      <c r="I10" s="14">
        <v>5</v>
      </c>
      <c r="K10" s="1">
        <f>+H10*$J$31</f>
        <v>11497.761995158262</v>
      </c>
      <c r="L10" s="1">
        <f>+H10-K10</f>
        <v>95398.208099162366</v>
      </c>
      <c r="M10" s="32">
        <f t="shared" si="0"/>
        <v>-4769.9104049581183</v>
      </c>
      <c r="O10" s="83">
        <v>8438</v>
      </c>
      <c r="P10" s="21">
        <f t="shared" si="1"/>
        <v>0</v>
      </c>
      <c r="U10" s="48"/>
      <c r="V10" s="120" t="s">
        <v>252</v>
      </c>
      <c r="W10" s="119">
        <v>18.347966671762727</v>
      </c>
    </row>
    <row r="11" spans="1:23" ht="14.45" customHeight="1" x14ac:dyDescent="0.25">
      <c r="A11" s="83">
        <v>8523</v>
      </c>
      <c r="B11" s="23" t="s">
        <v>38</v>
      </c>
      <c r="D11" s="11">
        <v>122897.67885679998</v>
      </c>
      <c r="F11" s="15" t="s">
        <v>47</v>
      </c>
      <c r="G11" s="14">
        <v>12</v>
      </c>
      <c r="H11" s="16">
        <v>251216.16921763335</v>
      </c>
      <c r="I11" s="14">
        <v>6</v>
      </c>
      <c r="K11" s="1">
        <f>+H11*$J$31</f>
        <v>27020.88507593995</v>
      </c>
      <c r="L11" s="1">
        <f>+H11-K11</f>
        <v>224195.28414169338</v>
      </c>
      <c r="M11" s="32">
        <f t="shared" si="0"/>
        <v>-11209.76420708467</v>
      </c>
      <c r="O11" s="83">
        <v>8523</v>
      </c>
      <c r="P11" s="21">
        <f t="shared" si="1"/>
        <v>-6144.8839428399988</v>
      </c>
      <c r="U11" s="48"/>
      <c r="V11" s="120" t="s">
        <v>253</v>
      </c>
      <c r="W11" s="119">
        <v>23.066610711430858</v>
      </c>
    </row>
    <row r="12" spans="1:23" ht="14.45" customHeight="1" x14ac:dyDescent="0.25">
      <c r="A12" s="83">
        <v>8621</v>
      </c>
      <c r="B12" s="23" t="s">
        <v>40</v>
      </c>
      <c r="D12" s="11">
        <v>225394.34015999999</v>
      </c>
      <c r="F12" s="15">
        <v>700200</v>
      </c>
      <c r="G12" s="14">
        <v>10</v>
      </c>
      <c r="H12" s="16">
        <v>180923.03812000001</v>
      </c>
      <c r="I12" s="14">
        <v>7</v>
      </c>
      <c r="L12" s="1">
        <f>+H12</f>
        <v>180923.03812000001</v>
      </c>
      <c r="M12" s="32">
        <f t="shared" si="0"/>
        <v>-9046.151906000001</v>
      </c>
      <c r="O12" s="83">
        <v>8621</v>
      </c>
      <c r="P12" s="21">
        <f t="shared" si="1"/>
        <v>-11269.717008</v>
      </c>
      <c r="U12" s="48"/>
      <c r="V12" s="120" t="s">
        <v>254</v>
      </c>
      <c r="W12" s="119">
        <v>18.382902943748178</v>
      </c>
    </row>
    <row r="13" spans="1:23" ht="14.45" customHeight="1" x14ac:dyDescent="0.25">
      <c r="A13" s="83">
        <v>150111</v>
      </c>
      <c r="B13" s="23" t="s">
        <v>41</v>
      </c>
      <c r="D13" s="11">
        <v>127125.87938090571</v>
      </c>
      <c r="F13" s="15">
        <v>700100</v>
      </c>
      <c r="G13" s="14">
        <v>10</v>
      </c>
      <c r="H13" s="16">
        <v>10385.684799999999</v>
      </c>
      <c r="I13" s="14">
        <v>8</v>
      </c>
      <c r="L13" s="1">
        <f t="shared" ref="L13:L19" si="3">+H13</f>
        <v>10385.684799999999</v>
      </c>
      <c r="M13" s="32">
        <f t="shared" si="0"/>
        <v>-519.28423999999995</v>
      </c>
      <c r="O13" s="83">
        <v>150111</v>
      </c>
      <c r="P13" s="21">
        <f t="shared" si="1"/>
        <v>5441.6867711809791</v>
      </c>
      <c r="U13" s="48"/>
      <c r="V13" s="120" t="s">
        <v>255</v>
      </c>
      <c r="W13" s="119">
        <v>22.755180634513113</v>
      </c>
    </row>
    <row r="14" spans="1:23" ht="14.45" customHeight="1" x14ac:dyDescent="0.25">
      <c r="A14" s="83">
        <v>700100</v>
      </c>
      <c r="B14" s="23" t="s">
        <v>42</v>
      </c>
      <c r="D14" s="11">
        <v>10385.684799999999</v>
      </c>
      <c r="F14" s="15">
        <v>8621</v>
      </c>
      <c r="G14" s="14">
        <v>9</v>
      </c>
      <c r="H14" s="16">
        <v>225394.34015999999</v>
      </c>
      <c r="I14" s="14">
        <v>9</v>
      </c>
      <c r="K14" s="43"/>
      <c r="L14" s="1">
        <f t="shared" si="3"/>
        <v>225394.34015999999</v>
      </c>
      <c r="M14" s="32">
        <f t="shared" si="0"/>
        <v>-11269.717008</v>
      </c>
      <c r="O14" s="83">
        <v>700100</v>
      </c>
      <c r="P14" s="21">
        <f t="shared" si="1"/>
        <v>-519.28423999999995</v>
      </c>
      <c r="U14" s="22"/>
      <c r="V14" s="6"/>
    </row>
    <row r="15" spans="1:23" ht="14.45" customHeight="1" x14ac:dyDescent="0.25">
      <c r="A15" s="83">
        <v>700200</v>
      </c>
      <c r="B15" s="23" t="s">
        <v>43</v>
      </c>
      <c r="D15" s="11">
        <v>180923.03812000001</v>
      </c>
      <c r="F15" s="15">
        <v>8017</v>
      </c>
      <c r="G15" s="14">
        <v>8</v>
      </c>
      <c r="H15" s="16">
        <v>5995.2</v>
      </c>
      <c r="I15" s="14">
        <v>10</v>
      </c>
      <c r="L15" s="1">
        <f t="shared" si="3"/>
        <v>5995.2</v>
      </c>
      <c r="M15" s="32">
        <f t="shared" si="0"/>
        <v>-299.76</v>
      </c>
      <c r="O15" s="83">
        <v>700200</v>
      </c>
      <c r="P15" s="21">
        <f t="shared" si="1"/>
        <v>-9046.151906000001</v>
      </c>
      <c r="U15" s="22"/>
      <c r="V15" s="6"/>
    </row>
    <row r="16" spans="1:23" x14ac:dyDescent="0.25">
      <c r="A16" s="83">
        <v>760100</v>
      </c>
      <c r="B16" s="23" t="s">
        <v>44</v>
      </c>
      <c r="D16" s="11">
        <v>106606.15</v>
      </c>
      <c r="F16" s="15">
        <v>770300</v>
      </c>
      <c r="G16" s="14">
        <v>8</v>
      </c>
      <c r="H16" s="16">
        <v>53095.302399999993</v>
      </c>
      <c r="I16" s="14">
        <v>11</v>
      </c>
      <c r="L16" s="1">
        <f t="shared" si="3"/>
        <v>53095.302399999993</v>
      </c>
      <c r="M16" s="32">
        <f t="shared" si="0"/>
        <v>-2654.76512</v>
      </c>
      <c r="O16" s="83">
        <v>760100</v>
      </c>
      <c r="P16" s="21">
        <f t="shared" si="1"/>
        <v>-5330.3074999999999</v>
      </c>
      <c r="U16" s="22"/>
      <c r="V16" s="6"/>
    </row>
    <row r="17" spans="1:22" ht="14.45" customHeight="1" x14ac:dyDescent="0.25">
      <c r="A17" s="83">
        <v>770100</v>
      </c>
      <c r="B17" s="23" t="s">
        <v>45</v>
      </c>
      <c r="D17" s="11">
        <v>106895.97009432063</v>
      </c>
      <c r="F17" s="15">
        <v>8322</v>
      </c>
      <c r="G17" s="14">
        <v>6</v>
      </c>
      <c r="H17" s="16">
        <v>82863.423422344407</v>
      </c>
      <c r="I17" s="14">
        <v>12</v>
      </c>
      <c r="L17" s="1">
        <f t="shared" si="3"/>
        <v>82863.423422344407</v>
      </c>
      <c r="M17" s="32">
        <f t="shared" si="0"/>
        <v>-4143.1711711172202</v>
      </c>
      <c r="O17" s="83">
        <v>770100</v>
      </c>
      <c r="P17" s="21">
        <f t="shared" si="1"/>
        <v>-4769.9104049581183</v>
      </c>
      <c r="U17" s="22"/>
      <c r="V17" s="6"/>
    </row>
    <row r="18" spans="1:22" ht="14.45" customHeight="1" x14ac:dyDescent="0.25">
      <c r="A18" s="83">
        <v>770300</v>
      </c>
      <c r="B18" s="23" t="s">
        <v>46</v>
      </c>
      <c r="D18" s="11">
        <v>53095.302399999993</v>
      </c>
      <c r="F18" s="15">
        <v>8523</v>
      </c>
      <c r="G18" s="14">
        <v>-4</v>
      </c>
      <c r="H18" s="16">
        <v>122897.67885679998</v>
      </c>
      <c r="I18" s="14">
        <v>13</v>
      </c>
      <c r="L18" s="1">
        <f t="shared" si="3"/>
        <v>122897.67885679998</v>
      </c>
      <c r="M18" s="32">
        <f t="shared" si="0"/>
        <v>-6144.8839428399988</v>
      </c>
      <c r="O18" s="83">
        <v>770300</v>
      </c>
      <c r="P18" s="21">
        <f t="shared" si="1"/>
        <v>-2654.76512</v>
      </c>
      <c r="U18" s="22"/>
      <c r="V18" s="6"/>
    </row>
    <row r="19" spans="1:22" ht="14.45" customHeight="1" x14ac:dyDescent="0.25">
      <c r="A19" s="38" t="s">
        <v>47</v>
      </c>
      <c r="B19" s="23" t="s">
        <v>48</v>
      </c>
      <c r="D19" s="11">
        <v>251216.16921763335</v>
      </c>
      <c r="F19" s="15">
        <v>760100</v>
      </c>
      <c r="G19" s="14">
        <v>-4</v>
      </c>
      <c r="H19" s="16">
        <v>106606.15</v>
      </c>
      <c r="I19" s="14">
        <v>14</v>
      </c>
      <c r="L19" s="1">
        <f t="shared" si="3"/>
        <v>106606.15</v>
      </c>
      <c r="M19" s="32">
        <f t="shared" si="0"/>
        <v>-5330.3074999999999</v>
      </c>
      <c r="O19" s="38" t="s">
        <v>47</v>
      </c>
      <c r="P19" s="21">
        <f t="shared" si="1"/>
        <v>-11209.76420708467</v>
      </c>
      <c r="U19" s="22"/>
      <c r="V19" s="6"/>
    </row>
    <row r="20" spans="1:22" ht="14.45" customHeight="1" x14ac:dyDescent="0.25">
      <c r="B20" s="13" t="s">
        <v>4</v>
      </c>
      <c r="D20" s="4">
        <v>3323262.93</v>
      </c>
      <c r="F20" s="12"/>
      <c r="G20" s="12"/>
      <c r="H20" s="12">
        <v>3323262.9299999997</v>
      </c>
      <c r="I20" s="12"/>
      <c r="J20" s="12">
        <f>SUM(J6:J19)</f>
        <v>1107754.3099999998</v>
      </c>
      <c r="K20" s="12">
        <f>SUM(K6:K19)</f>
        <v>1107754.3099999998</v>
      </c>
      <c r="L20" s="12">
        <f>SUM(L6:L19)</f>
        <v>1107754.31</v>
      </c>
      <c r="M20" s="12">
        <f>SUM(M6:M19)</f>
        <v>-1.9099388737231493E-11</v>
      </c>
      <c r="O20" s="4"/>
      <c r="P20" s="21">
        <v>0</v>
      </c>
      <c r="U20" s="22"/>
      <c r="V20" s="6"/>
    </row>
    <row r="21" spans="1:22" ht="16.899999999999999" customHeight="1" x14ac:dyDescent="0.25">
      <c r="F21" s="10" t="s">
        <v>3</v>
      </c>
      <c r="G21" s="10"/>
      <c r="H21" s="9">
        <f>+H20/3</f>
        <v>1107754.3099999998</v>
      </c>
      <c r="I21" s="8"/>
      <c r="J21" s="7">
        <f>+$H$21-J20</f>
        <v>0</v>
      </c>
      <c r="K21" s="7">
        <f t="shared" ref="K21:L21" si="4">+$H$21-K20</f>
        <v>0</v>
      </c>
      <c r="L21" s="7">
        <f t="shared" si="4"/>
        <v>0</v>
      </c>
      <c r="U21" s="22"/>
    </row>
    <row r="22" spans="1:22" ht="16.899999999999999" customHeight="1" x14ac:dyDescent="0.25">
      <c r="U22" s="22"/>
    </row>
    <row r="23" spans="1:22" ht="16.899999999999999" customHeight="1" x14ac:dyDescent="0.25">
      <c r="F23" s="133" t="s">
        <v>2</v>
      </c>
      <c r="G23" s="134"/>
      <c r="H23" s="134"/>
      <c r="I23" s="135"/>
    </row>
    <row r="24" spans="1:22" ht="37.9" customHeight="1" x14ac:dyDescent="0.25">
      <c r="A24" s="150"/>
      <c r="B24" s="151"/>
      <c r="F24" s="34" t="s">
        <v>1</v>
      </c>
      <c r="G24" s="35" t="s">
        <v>14</v>
      </c>
      <c r="H24" s="36" t="s">
        <v>29</v>
      </c>
      <c r="I24" s="34" t="s">
        <v>0</v>
      </c>
      <c r="L24" s="106"/>
      <c r="M24" s="106"/>
    </row>
    <row r="25" spans="1:22" x14ac:dyDescent="0.25">
      <c r="A25" s="123"/>
      <c r="B25" s="108"/>
      <c r="F25" s="64">
        <v>8137</v>
      </c>
      <c r="G25" s="65">
        <v>17</v>
      </c>
      <c r="H25" s="4">
        <f>+VLOOKUP(F25,$A$6:$D$19,4,0)</f>
        <v>214340.68437599996</v>
      </c>
      <c r="I25" s="5">
        <v>1</v>
      </c>
      <c r="J25" s="1">
        <f>+H26+H27</f>
        <v>1043573.4137605047</v>
      </c>
      <c r="L25" s="123"/>
      <c r="M25" s="108"/>
    </row>
    <row r="26" spans="1:22" x14ac:dyDescent="0.25">
      <c r="A26" s="107"/>
      <c r="B26" s="108"/>
      <c r="F26" s="64">
        <v>8428</v>
      </c>
      <c r="G26" s="65">
        <v>15</v>
      </c>
      <c r="H26" s="4">
        <f t="shared" ref="H26:H38" si="5">+VLOOKUP(F26,$A$6:$D$19,4,0)</f>
        <v>916447.53437959892</v>
      </c>
      <c r="I26" s="5">
        <v>2</v>
      </c>
      <c r="J26" s="7">
        <f>H21-SUM(H6)</f>
        <v>893413.62562399986</v>
      </c>
      <c r="L26" s="107"/>
      <c r="M26" s="108"/>
    </row>
    <row r="27" spans="1:22" x14ac:dyDescent="0.25">
      <c r="A27" s="107"/>
      <c r="B27" s="108"/>
      <c r="F27" s="64">
        <v>150111</v>
      </c>
      <c r="G27" s="65">
        <v>15</v>
      </c>
      <c r="H27" s="4">
        <f t="shared" si="5"/>
        <v>127125.87938090571</v>
      </c>
      <c r="I27" s="5">
        <v>3</v>
      </c>
      <c r="J27" s="44">
        <f>J26/J25</f>
        <v>0.85610999077160677</v>
      </c>
      <c r="L27" s="107"/>
      <c r="M27" s="108"/>
    </row>
    <row r="28" spans="1:22" x14ac:dyDescent="0.25">
      <c r="A28" s="107"/>
      <c r="B28" s="108"/>
      <c r="F28" s="64">
        <v>8438</v>
      </c>
      <c r="G28" s="65">
        <v>14</v>
      </c>
      <c r="H28" s="4">
        <f t="shared" si="5"/>
        <v>919075.87479239691</v>
      </c>
      <c r="I28" s="5">
        <v>4</v>
      </c>
      <c r="J28" s="39"/>
      <c r="L28" s="107"/>
      <c r="M28" s="108"/>
    </row>
    <row r="29" spans="1:22" x14ac:dyDescent="0.25">
      <c r="A29" s="107"/>
      <c r="B29" s="108"/>
      <c r="F29" s="64">
        <v>770100</v>
      </c>
      <c r="G29" s="65">
        <v>12</v>
      </c>
      <c r="H29" s="4">
        <f t="shared" si="5"/>
        <v>106895.97009432063</v>
      </c>
      <c r="I29" s="5">
        <v>5</v>
      </c>
      <c r="J29" s="109">
        <f>+H29+H30</f>
        <v>358112.13931195397</v>
      </c>
      <c r="L29" s="107"/>
      <c r="M29" s="108"/>
    </row>
    <row r="30" spans="1:22" x14ac:dyDescent="0.25">
      <c r="A30" s="107"/>
      <c r="B30" s="108"/>
      <c r="F30" s="64" t="s">
        <v>47</v>
      </c>
      <c r="G30" s="65">
        <v>12</v>
      </c>
      <c r="H30" s="4">
        <f t="shared" si="5"/>
        <v>251216.16921763335</v>
      </c>
      <c r="I30" s="5">
        <v>6</v>
      </c>
      <c r="J30" s="109">
        <f>+H21-SUM(K7:K9)</f>
        <v>38518.64707109821</v>
      </c>
      <c r="L30" s="107"/>
      <c r="M30" s="108"/>
    </row>
    <row r="31" spans="1:22" x14ac:dyDescent="0.25">
      <c r="A31" s="107"/>
      <c r="B31" s="108"/>
      <c r="F31" s="64">
        <v>700200</v>
      </c>
      <c r="G31" s="65">
        <v>10</v>
      </c>
      <c r="H31" s="4">
        <f t="shared" si="5"/>
        <v>180923.03812000001</v>
      </c>
      <c r="I31" s="5">
        <v>7</v>
      </c>
      <c r="J31" s="122">
        <f>+J30/J29</f>
        <v>0.10756029422823991</v>
      </c>
      <c r="L31" s="107"/>
      <c r="M31" s="108"/>
    </row>
    <row r="32" spans="1:22" x14ac:dyDescent="0.25">
      <c r="A32" s="107"/>
      <c r="B32" s="108"/>
      <c r="F32" s="64">
        <v>700100</v>
      </c>
      <c r="G32" s="65">
        <v>10</v>
      </c>
      <c r="H32" s="4">
        <f t="shared" si="5"/>
        <v>10385.684799999999</v>
      </c>
      <c r="I32" s="5">
        <v>8</v>
      </c>
      <c r="L32" s="107"/>
      <c r="M32" s="108"/>
    </row>
    <row r="33" spans="1:13" x14ac:dyDescent="0.25">
      <c r="A33" s="107"/>
      <c r="B33" s="108"/>
      <c r="F33" s="64">
        <v>8621</v>
      </c>
      <c r="G33" s="65">
        <v>9</v>
      </c>
      <c r="H33" s="4">
        <f t="shared" si="5"/>
        <v>225394.34015999999</v>
      </c>
      <c r="I33" s="5">
        <v>9</v>
      </c>
      <c r="L33" s="107"/>
      <c r="M33" s="108"/>
    </row>
    <row r="34" spans="1:13" x14ac:dyDescent="0.25">
      <c r="A34" s="107"/>
      <c r="B34" s="108"/>
      <c r="F34" s="66">
        <v>8017</v>
      </c>
      <c r="G34" s="65">
        <v>8</v>
      </c>
      <c r="H34" s="4">
        <f t="shared" si="5"/>
        <v>5995.2</v>
      </c>
      <c r="I34" s="5">
        <v>10</v>
      </c>
      <c r="L34" s="107"/>
      <c r="M34" s="108"/>
    </row>
    <row r="35" spans="1:13" x14ac:dyDescent="0.25">
      <c r="A35" s="107"/>
      <c r="B35" s="108"/>
      <c r="F35" s="64">
        <v>770300</v>
      </c>
      <c r="G35" s="65">
        <v>8</v>
      </c>
      <c r="H35" s="4">
        <f t="shared" si="5"/>
        <v>53095.302399999993</v>
      </c>
      <c r="I35" s="5">
        <v>11</v>
      </c>
      <c r="L35" s="107"/>
      <c r="M35" s="108"/>
    </row>
    <row r="36" spans="1:13" x14ac:dyDescent="0.25">
      <c r="A36" s="107"/>
      <c r="B36" s="108"/>
      <c r="F36" s="64">
        <v>8322</v>
      </c>
      <c r="G36" s="65">
        <v>6</v>
      </c>
      <c r="H36" s="4">
        <f t="shared" si="5"/>
        <v>82863.423422344407</v>
      </c>
      <c r="I36" s="5">
        <v>12</v>
      </c>
      <c r="L36" s="107"/>
      <c r="M36" s="108"/>
    </row>
    <row r="37" spans="1:13" x14ac:dyDescent="0.25">
      <c r="A37" s="107"/>
      <c r="B37" s="108"/>
      <c r="F37" s="64">
        <v>8523</v>
      </c>
      <c r="G37" s="65">
        <v>-4</v>
      </c>
      <c r="H37" s="4">
        <f t="shared" si="5"/>
        <v>122897.67885679998</v>
      </c>
      <c r="I37" s="5">
        <v>13</v>
      </c>
      <c r="L37" s="107"/>
      <c r="M37" s="108"/>
    </row>
    <row r="38" spans="1:13" x14ac:dyDescent="0.25">
      <c r="A38" s="107"/>
      <c r="B38" s="108"/>
      <c r="F38" s="64">
        <v>760100</v>
      </c>
      <c r="G38" s="65">
        <v>-4</v>
      </c>
      <c r="H38" s="4">
        <f t="shared" si="5"/>
        <v>106606.15</v>
      </c>
      <c r="I38" s="5">
        <v>14</v>
      </c>
      <c r="L38" s="107"/>
      <c r="M38" s="108"/>
    </row>
    <row r="39" spans="1:13" x14ac:dyDescent="0.25">
      <c r="H39" s="4">
        <f>SUM(H25:H38)</f>
        <v>3323262.9300000006</v>
      </c>
      <c r="L39" s="106"/>
      <c r="M39" s="106"/>
    </row>
    <row r="40" spans="1:13" x14ac:dyDescent="0.25">
      <c r="L40" s="106"/>
      <c r="M40" s="106"/>
    </row>
    <row r="41" spans="1:13" x14ac:dyDescent="0.25">
      <c r="L41" s="106"/>
      <c r="M41" s="106"/>
    </row>
    <row r="42" spans="1:13" x14ac:dyDescent="0.25">
      <c r="L42" s="106"/>
      <c r="M42" s="106"/>
    </row>
    <row r="46" spans="1:13" ht="35.25" customHeight="1" x14ac:dyDescent="0.25"/>
  </sheetData>
  <mergeCells count="12">
    <mergeCell ref="O3:O5"/>
    <mergeCell ref="P3:P5"/>
    <mergeCell ref="F4:F5"/>
    <mergeCell ref="G4:G5"/>
    <mergeCell ref="H4:H5"/>
    <mergeCell ref="I4:I5"/>
    <mergeCell ref="J4:L4"/>
    <mergeCell ref="F23:I23"/>
    <mergeCell ref="D3:D5"/>
    <mergeCell ref="F3:I3"/>
    <mergeCell ref="J3:L3"/>
    <mergeCell ref="M3:M5"/>
  </mergeCells>
  <printOptions horizontalCentered="1"/>
  <pageMargins left="0.19685039370078741" right="0.19685039370078741" top="1.5666666666666667" bottom="0.74803149606299213" header="1.0236220472440944" footer="0.51181102362204722"/>
  <pageSetup paperSize="9" scale="80" orientation="landscape" r:id="rId1"/>
  <headerFooter>
    <oddHeader xml:space="preserve">&amp;C&amp;"-,Grassetto"&amp;18INDICAZIONI OPERATIVE: Allegato BV_02
&amp;R: </oddHeader>
    <oddFooter>&amp;C&amp;14pag. n. &amp;P di &amp;N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T19"/>
  <sheetViews>
    <sheetView zoomScaleNormal="100" workbookViewId="0">
      <selection activeCell="H11" sqref="H11"/>
    </sheetView>
  </sheetViews>
  <sheetFormatPr defaultColWidth="8.85546875" defaultRowHeight="15" x14ac:dyDescent="0.25"/>
  <cols>
    <col min="1" max="1" width="10.140625" style="3" customWidth="1"/>
    <col min="2" max="2" width="40.42578125" style="2" customWidth="1"/>
    <col min="3" max="3" width="0.85546875" style="1" customWidth="1"/>
    <col min="4" max="4" width="10.140625" style="1" customWidth="1"/>
    <col min="5" max="5" width="0.85546875" style="1" customWidth="1"/>
    <col min="6" max="6" width="8.85546875" style="1" bestFit="1" customWidth="1"/>
    <col min="7" max="7" width="10.140625" style="1" customWidth="1"/>
    <col min="8" max="8" width="10.28515625" style="1" customWidth="1"/>
    <col min="9" max="9" width="11.5703125" style="1" bestFit="1" customWidth="1"/>
    <col min="10" max="11" width="10.140625" style="1" bestFit="1" customWidth="1"/>
    <col min="12" max="12" width="10.7109375" style="1" customWidth="1"/>
    <col min="13" max="13" width="8.7109375" style="1" customWidth="1"/>
    <col min="14" max="14" width="0.85546875" style="1" customWidth="1"/>
    <col min="15" max="15" width="8.7109375" style="1" customWidth="1"/>
    <col min="16" max="16" width="10.7109375" style="1" customWidth="1"/>
    <col min="17" max="18" width="4.140625" style="1" bestFit="1" customWidth="1"/>
    <col min="19" max="35" width="10.7109375" style="1" customWidth="1"/>
    <col min="36" max="16384" width="8.85546875" style="1"/>
  </cols>
  <sheetData>
    <row r="1" spans="1:20" ht="31.9" customHeight="1" x14ac:dyDescent="0.25">
      <c r="A1" s="24" t="s">
        <v>261</v>
      </c>
    </row>
    <row r="2" spans="1:20" ht="16.149999999999999" customHeight="1" x14ac:dyDescent="0.25">
      <c r="A2" s="19">
        <v>1</v>
      </c>
      <c r="B2" s="19">
        <v>2</v>
      </c>
      <c r="C2" s="31"/>
      <c r="D2" s="40">
        <v>3</v>
      </c>
      <c r="E2" s="31"/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31"/>
      <c r="O2" s="19">
        <v>12</v>
      </c>
      <c r="P2" s="37">
        <v>13</v>
      </c>
    </row>
    <row r="3" spans="1:20" ht="22.15" customHeight="1" x14ac:dyDescent="0.25">
      <c r="A3" s="18" t="s">
        <v>13</v>
      </c>
      <c r="B3" s="26" t="s">
        <v>18</v>
      </c>
      <c r="C3" s="31"/>
      <c r="D3" s="136" t="s">
        <v>256</v>
      </c>
      <c r="E3" s="31"/>
      <c r="F3" s="137" t="s">
        <v>257</v>
      </c>
      <c r="G3" s="138"/>
      <c r="H3" s="138"/>
      <c r="I3" s="139"/>
      <c r="J3" s="140" t="s">
        <v>12</v>
      </c>
      <c r="K3" s="140"/>
      <c r="L3" s="140"/>
      <c r="M3" s="141" t="s">
        <v>259</v>
      </c>
      <c r="N3" s="31"/>
      <c r="O3" s="142" t="s">
        <v>17</v>
      </c>
      <c r="P3" s="143" t="s">
        <v>235</v>
      </c>
      <c r="R3" s="17">
        <v>0.05</v>
      </c>
    </row>
    <row r="4" spans="1:20" ht="22.15" customHeight="1" x14ac:dyDescent="0.25">
      <c r="A4" s="18" t="s">
        <v>27</v>
      </c>
      <c r="B4" s="27" t="s">
        <v>26</v>
      </c>
      <c r="C4" s="31"/>
      <c r="D4" s="136"/>
      <c r="E4" s="31"/>
      <c r="F4" s="144" t="s">
        <v>11</v>
      </c>
      <c r="G4" s="141" t="s">
        <v>15</v>
      </c>
      <c r="H4" s="141" t="s">
        <v>29</v>
      </c>
      <c r="I4" s="144" t="s">
        <v>10</v>
      </c>
      <c r="J4" s="140" t="s">
        <v>28</v>
      </c>
      <c r="K4" s="140"/>
      <c r="L4" s="140"/>
      <c r="M4" s="141"/>
      <c r="N4" s="31"/>
      <c r="O4" s="142"/>
      <c r="P4" s="143"/>
      <c r="R4" s="17">
        <v>0</v>
      </c>
    </row>
    <row r="5" spans="1:20" ht="36" customHeight="1" x14ac:dyDescent="0.25">
      <c r="A5" s="28" t="s">
        <v>9</v>
      </c>
      <c r="B5" s="29" t="s">
        <v>8</v>
      </c>
      <c r="C5" s="31"/>
      <c r="D5" s="136"/>
      <c r="E5" s="31"/>
      <c r="F5" s="144"/>
      <c r="G5" s="141"/>
      <c r="H5" s="141"/>
      <c r="I5" s="144"/>
      <c r="J5" s="30" t="s">
        <v>7</v>
      </c>
      <c r="K5" s="30" t="s">
        <v>6</v>
      </c>
      <c r="L5" s="30" t="s">
        <v>5</v>
      </c>
      <c r="M5" s="141"/>
      <c r="N5" s="31"/>
      <c r="O5" s="142"/>
      <c r="P5" s="143" t="s">
        <v>16</v>
      </c>
      <c r="R5" s="17">
        <v>-0.05</v>
      </c>
    </row>
    <row r="6" spans="1:20" ht="14.45" customHeight="1" x14ac:dyDescent="0.25">
      <c r="A6" s="38" t="s">
        <v>23</v>
      </c>
      <c r="B6" s="23" t="s">
        <v>19</v>
      </c>
      <c r="D6" s="11">
        <v>386820.49527396215</v>
      </c>
      <c r="F6" s="15" t="s">
        <v>23</v>
      </c>
      <c r="G6" s="14">
        <v>20</v>
      </c>
      <c r="H6" s="16">
        <v>386820.49527396215</v>
      </c>
      <c r="I6" s="14">
        <v>1</v>
      </c>
      <c r="J6" s="43">
        <f>+H6</f>
        <v>386820.49527396215</v>
      </c>
      <c r="K6" s="43">
        <v>0</v>
      </c>
      <c r="L6" s="43"/>
      <c r="M6" s="32">
        <f>(J6*$R$3)+(K6*$R$4)+(L6*$R$5)</f>
        <v>19341.024763698108</v>
      </c>
      <c r="O6" s="38" t="s">
        <v>23</v>
      </c>
      <c r="P6" s="21">
        <f>VLOOKUP(O6,$F$6:$M$9,8,FALSE)</f>
        <v>19341.024763698108</v>
      </c>
      <c r="S6" s="22"/>
      <c r="T6" s="6"/>
    </row>
    <row r="7" spans="1:20" ht="14.45" customHeight="1" x14ac:dyDescent="0.25">
      <c r="A7" s="38" t="s">
        <v>24</v>
      </c>
      <c r="B7" s="23" t="s">
        <v>20</v>
      </c>
      <c r="D7" s="11">
        <v>206314.54722000001</v>
      </c>
      <c r="F7" s="15">
        <v>731400</v>
      </c>
      <c r="G7" s="14">
        <v>17</v>
      </c>
      <c r="H7" s="16">
        <v>224467.61479203409</v>
      </c>
      <c r="I7" s="14">
        <v>2</v>
      </c>
      <c r="J7" s="43">
        <f>+H11-J6</f>
        <v>19555.909392701869</v>
      </c>
      <c r="K7" s="43">
        <f>+H7-J7</f>
        <v>204911.70539933222</v>
      </c>
      <c r="L7" s="43"/>
      <c r="M7" s="33">
        <f t="shared" ref="M7:M9" si="0">(J7*$R$3)+(K7*$R$4)+(L7*$R$5)</f>
        <v>977.79546963509347</v>
      </c>
      <c r="O7" s="38" t="s">
        <v>24</v>
      </c>
      <c r="P7" s="21">
        <f t="shared" ref="P7:P9" si="1">VLOOKUP(O7,$F$6:$M$9,8,FALSE)</f>
        <v>-10315.727361000007</v>
      </c>
      <c r="S7" s="22"/>
      <c r="T7" s="6"/>
    </row>
    <row r="8" spans="1:20" ht="14.45" customHeight="1" x14ac:dyDescent="0.25">
      <c r="A8" s="38" t="s">
        <v>25</v>
      </c>
      <c r="B8" s="23" t="s">
        <v>21</v>
      </c>
      <c r="D8" s="11">
        <v>401526.5567139957</v>
      </c>
      <c r="F8" s="15" t="s">
        <v>25</v>
      </c>
      <c r="G8" s="14">
        <v>16</v>
      </c>
      <c r="H8" s="16">
        <v>401526.5567139957</v>
      </c>
      <c r="I8" s="14">
        <v>3</v>
      </c>
      <c r="J8" s="43"/>
      <c r="K8" s="43">
        <f>+H11-SUM(K6:K7)</f>
        <v>201464.6992673318</v>
      </c>
      <c r="L8" s="43">
        <f>+H8-K8</f>
        <v>200061.8574466639</v>
      </c>
      <c r="M8" s="33">
        <f t="shared" si="0"/>
        <v>-10003.092872333196</v>
      </c>
      <c r="O8" s="38" t="s">
        <v>25</v>
      </c>
      <c r="P8" s="21">
        <f t="shared" si="1"/>
        <v>-10003.092872333196</v>
      </c>
      <c r="S8" s="22"/>
      <c r="T8" s="6"/>
    </row>
    <row r="9" spans="1:20" ht="14.45" customHeight="1" x14ac:dyDescent="0.25">
      <c r="A9" s="38">
        <v>731400</v>
      </c>
      <c r="B9" s="23" t="s">
        <v>22</v>
      </c>
      <c r="D9" s="11">
        <v>224467.61479203409</v>
      </c>
      <c r="F9" s="15" t="s">
        <v>24</v>
      </c>
      <c r="G9" s="14">
        <v>-5</v>
      </c>
      <c r="H9" s="16">
        <v>206314.54722000001</v>
      </c>
      <c r="I9" s="14">
        <v>4</v>
      </c>
      <c r="J9" s="43"/>
      <c r="K9" s="43"/>
      <c r="L9" s="43">
        <f>+H11-L8</f>
        <v>206314.54722000012</v>
      </c>
      <c r="M9" s="33">
        <f t="shared" si="0"/>
        <v>-10315.727361000007</v>
      </c>
      <c r="O9" s="38">
        <v>731400</v>
      </c>
      <c r="P9" s="21">
        <f t="shared" si="1"/>
        <v>977.79546963509347</v>
      </c>
      <c r="S9" s="22"/>
      <c r="T9" s="6"/>
    </row>
    <row r="10" spans="1:20" ht="14.45" customHeight="1" x14ac:dyDescent="0.25">
      <c r="B10" s="13" t="s">
        <v>4</v>
      </c>
      <c r="D10" s="4">
        <v>1219129.213999992</v>
      </c>
      <c r="F10" s="12"/>
      <c r="G10" s="12"/>
      <c r="H10" s="12">
        <v>1219129.213999992</v>
      </c>
      <c r="I10" s="12"/>
      <c r="J10" s="12">
        <f>SUM(J6:J9)</f>
        <v>406376.40466666402</v>
      </c>
      <c r="K10" s="12">
        <f t="shared" ref="K10:L10" si="2">SUM(K6:K9)</f>
        <v>406376.40466666402</v>
      </c>
      <c r="L10" s="12">
        <f t="shared" si="2"/>
        <v>406376.40466666402</v>
      </c>
      <c r="M10" s="12">
        <v>0</v>
      </c>
      <c r="O10" s="4"/>
      <c r="P10" s="21">
        <v>7.2759576141834259E-12</v>
      </c>
      <c r="S10" s="20"/>
      <c r="T10" s="6"/>
    </row>
    <row r="11" spans="1:20" ht="16.899999999999999" customHeight="1" x14ac:dyDescent="0.25">
      <c r="F11" s="10" t="s">
        <v>3</v>
      </c>
      <c r="G11" s="10"/>
      <c r="H11" s="9">
        <f>+H10/3</f>
        <v>406376.40466666402</v>
      </c>
      <c r="I11" s="8"/>
      <c r="J11" s="7">
        <f>+$H$11-J10</f>
        <v>0</v>
      </c>
      <c r="K11" s="7">
        <f t="shared" ref="K11:L11" si="3">+$H$11-K10</f>
        <v>0</v>
      </c>
      <c r="L11" s="7">
        <f t="shared" si="3"/>
        <v>0</v>
      </c>
    </row>
    <row r="12" spans="1:20" ht="16.899999999999999" customHeight="1" x14ac:dyDescent="0.25"/>
    <row r="13" spans="1:20" ht="16.899999999999999" customHeight="1" x14ac:dyDescent="0.25">
      <c r="A13" s="3" t="s">
        <v>242</v>
      </c>
      <c r="B13" s="112">
        <v>10.570359570107071</v>
      </c>
      <c r="F13" s="133" t="s">
        <v>2</v>
      </c>
      <c r="G13" s="134"/>
      <c r="H13" s="134"/>
      <c r="I13" s="135"/>
    </row>
    <row r="14" spans="1:20" ht="37.9" customHeight="1" x14ac:dyDescent="0.25">
      <c r="F14" s="34" t="s">
        <v>1</v>
      </c>
      <c r="G14" s="35" t="s">
        <v>14</v>
      </c>
      <c r="H14" s="36" t="s">
        <v>29</v>
      </c>
      <c r="I14" s="34" t="s">
        <v>0</v>
      </c>
    </row>
    <row r="15" spans="1:20" x14ac:dyDescent="0.25">
      <c r="F15" s="64">
        <v>8025</v>
      </c>
      <c r="G15" s="65">
        <v>20</v>
      </c>
      <c r="H15" s="11">
        <f>+D6</f>
        <v>386820.49527396215</v>
      </c>
      <c r="I15" s="5">
        <v>1</v>
      </c>
    </row>
    <row r="16" spans="1:20" x14ac:dyDescent="0.25">
      <c r="F16" s="64">
        <v>731400</v>
      </c>
      <c r="G16" s="65">
        <v>17</v>
      </c>
      <c r="H16" s="11">
        <v>224467.614792034</v>
      </c>
      <c r="I16" s="5">
        <v>2</v>
      </c>
    </row>
    <row r="17" spans="6:10" x14ac:dyDescent="0.25">
      <c r="F17" s="64">
        <v>8431</v>
      </c>
      <c r="G17" s="65">
        <v>16</v>
      </c>
      <c r="H17" s="11">
        <v>401526.55671399599</v>
      </c>
      <c r="I17" s="5">
        <v>3</v>
      </c>
    </row>
    <row r="18" spans="6:10" x14ac:dyDescent="0.25">
      <c r="F18" s="64">
        <v>8136</v>
      </c>
      <c r="G18" s="65">
        <v>-5</v>
      </c>
      <c r="H18" s="11">
        <v>206314.54722000001</v>
      </c>
      <c r="I18" s="5">
        <v>4</v>
      </c>
      <c r="J18" s="39"/>
    </row>
    <row r="19" spans="6:10" x14ac:dyDescent="0.25">
      <c r="H19" s="42">
        <f>SUM(H15:H18)</f>
        <v>1219129.2139999922</v>
      </c>
    </row>
  </sheetData>
  <mergeCells count="12">
    <mergeCell ref="F13:I13"/>
    <mergeCell ref="D3:D5"/>
    <mergeCell ref="M3:M5"/>
    <mergeCell ref="G4:G5"/>
    <mergeCell ref="P3:P5"/>
    <mergeCell ref="F4:F5"/>
    <mergeCell ref="H4:H5"/>
    <mergeCell ref="I4:I5"/>
    <mergeCell ref="J4:L4"/>
    <mergeCell ref="F3:I3"/>
    <mergeCell ref="J3:L3"/>
    <mergeCell ref="O3:O5"/>
  </mergeCells>
  <printOptions horizontalCentered="1"/>
  <pageMargins left="0.19685039370078741" right="0.19685039370078741" top="1.48125" bottom="0.74803149606299213" header="1.0236220472440944" footer="0.51181102362204722"/>
  <pageSetup paperSize="9" scale="90" orientation="landscape" r:id="rId1"/>
  <headerFooter>
    <oddHeader xml:space="preserve">&amp;C&amp;"-,Grassetto"&amp;18INDICAZIONI OPERATIVE: Allegato AD_02
&amp;R: </oddHeader>
    <oddFooter>&amp;C&amp;14pag. n. &amp;P di &amp;N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340F1-D59E-444C-BECF-C9A48F06533B}">
  <sheetPr>
    <tabColor rgb="FFFFFF00"/>
  </sheetPr>
  <dimension ref="A1:W74"/>
  <sheetViews>
    <sheetView topLeftCell="A16" zoomScaleNormal="100" workbookViewId="0">
      <selection activeCell="J39" sqref="J39"/>
    </sheetView>
  </sheetViews>
  <sheetFormatPr defaultColWidth="8.85546875" defaultRowHeight="15" x14ac:dyDescent="0.25"/>
  <cols>
    <col min="1" max="1" width="7.85546875" style="3" bestFit="1" customWidth="1"/>
    <col min="2" max="2" width="40.42578125" style="2" customWidth="1"/>
    <col min="3" max="3" width="0.85546875" style="1" customWidth="1"/>
    <col min="4" max="4" width="10.140625" style="1" customWidth="1"/>
    <col min="5" max="5" width="0.85546875" style="1" customWidth="1"/>
    <col min="6" max="6" width="8.85546875" style="1" bestFit="1" customWidth="1"/>
    <col min="7" max="7" width="10.140625" style="1" customWidth="1"/>
    <col min="8" max="8" width="17" style="1" bestFit="1" customWidth="1"/>
    <col min="9" max="9" width="6.7109375" style="1" customWidth="1"/>
    <col min="10" max="10" width="10.140625" style="1" bestFit="1" customWidth="1"/>
    <col min="11" max="11" width="12" style="1" customWidth="1"/>
    <col min="12" max="12" width="10.7109375" style="1" customWidth="1"/>
    <col min="13" max="13" width="8.7109375" style="1" customWidth="1"/>
    <col min="14" max="14" width="0.85546875" style="1" customWidth="1"/>
    <col min="15" max="15" width="8.7109375" style="1" customWidth="1"/>
    <col min="16" max="16" width="10.7109375" style="1" customWidth="1"/>
    <col min="17" max="18" width="4.140625" style="1" bestFit="1" customWidth="1"/>
    <col min="19" max="19" width="2.7109375" style="1" customWidth="1"/>
    <col min="20" max="20" width="7" style="1" bestFit="1" customWidth="1"/>
    <col min="21" max="21" width="10.7109375" style="1" customWidth="1"/>
    <col min="22" max="22" width="12" style="1" bestFit="1" customWidth="1"/>
    <col min="23" max="23" width="10.7109375" style="1" customWidth="1"/>
    <col min="24" max="24" width="11" style="1" bestFit="1" customWidth="1"/>
    <col min="25" max="16384" width="8.85546875" style="1"/>
  </cols>
  <sheetData>
    <row r="1" spans="1:22" ht="31.9" customHeight="1" x14ac:dyDescent="0.25">
      <c r="A1" s="24" t="s">
        <v>262</v>
      </c>
    </row>
    <row r="2" spans="1:22" ht="16.149999999999999" customHeight="1" x14ac:dyDescent="0.25">
      <c r="A2" s="19">
        <v>1</v>
      </c>
      <c r="B2" s="19">
        <v>2</v>
      </c>
      <c r="C2" s="31"/>
      <c r="D2" s="19">
        <v>3</v>
      </c>
      <c r="E2" s="31"/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31"/>
      <c r="O2" s="19">
        <v>12</v>
      </c>
      <c r="P2" s="37">
        <v>13</v>
      </c>
    </row>
    <row r="3" spans="1:22" ht="22.15" customHeight="1" x14ac:dyDescent="0.25">
      <c r="A3" s="18" t="s">
        <v>13</v>
      </c>
      <c r="B3" s="26" t="s">
        <v>18</v>
      </c>
      <c r="C3" s="31"/>
      <c r="D3" s="136" t="s">
        <v>256</v>
      </c>
      <c r="E3" s="31"/>
      <c r="F3" s="137" t="s">
        <v>257</v>
      </c>
      <c r="G3" s="138"/>
      <c r="H3" s="138"/>
      <c r="I3" s="139"/>
      <c r="J3" s="140" t="s">
        <v>12</v>
      </c>
      <c r="K3" s="140"/>
      <c r="L3" s="140"/>
      <c r="M3" s="141" t="s">
        <v>259</v>
      </c>
      <c r="N3" s="31"/>
      <c r="O3" s="142" t="s">
        <v>17</v>
      </c>
      <c r="P3" s="143" t="s">
        <v>235</v>
      </c>
      <c r="R3" s="17">
        <v>0.05</v>
      </c>
    </row>
    <row r="4" spans="1:22" ht="22.15" customHeight="1" x14ac:dyDescent="0.25">
      <c r="A4" s="18" t="s">
        <v>30</v>
      </c>
      <c r="B4" s="47" t="s">
        <v>50</v>
      </c>
      <c r="C4" s="31"/>
      <c r="D4" s="136"/>
      <c r="E4" s="31"/>
      <c r="F4" s="144" t="s">
        <v>11</v>
      </c>
      <c r="G4" s="141" t="s">
        <v>15</v>
      </c>
      <c r="H4" s="141" t="s">
        <v>29</v>
      </c>
      <c r="I4" s="144" t="s">
        <v>10</v>
      </c>
      <c r="J4" s="140" t="s">
        <v>28</v>
      </c>
      <c r="K4" s="140"/>
      <c r="L4" s="140"/>
      <c r="M4" s="141"/>
      <c r="N4" s="31"/>
      <c r="O4" s="142"/>
      <c r="P4" s="143"/>
      <c r="R4" s="17">
        <v>0</v>
      </c>
    </row>
    <row r="5" spans="1:22" ht="22.35" customHeight="1" x14ac:dyDescent="0.25">
      <c r="A5" s="28" t="s">
        <v>9</v>
      </c>
      <c r="B5" s="29" t="s">
        <v>8</v>
      </c>
      <c r="C5" s="31"/>
      <c r="D5" s="136"/>
      <c r="E5" s="31"/>
      <c r="F5" s="144"/>
      <c r="G5" s="141"/>
      <c r="H5" s="141"/>
      <c r="I5" s="144"/>
      <c r="J5" s="30" t="s">
        <v>7</v>
      </c>
      <c r="K5" s="30" t="s">
        <v>6</v>
      </c>
      <c r="L5" s="30" t="s">
        <v>5</v>
      </c>
      <c r="M5" s="141"/>
      <c r="N5" s="31"/>
      <c r="O5" s="142"/>
      <c r="P5" s="143" t="s">
        <v>16</v>
      </c>
      <c r="R5" s="17">
        <v>-0.05</v>
      </c>
    </row>
    <row r="6" spans="1:22" ht="14.45" customHeight="1" x14ac:dyDescent="0.25">
      <c r="A6" s="38" t="s">
        <v>32</v>
      </c>
      <c r="B6" s="23" t="s">
        <v>51</v>
      </c>
      <c r="D6" s="11">
        <v>527872.81170705555</v>
      </c>
      <c r="F6" s="15">
        <v>770100</v>
      </c>
      <c r="G6" s="14">
        <v>21</v>
      </c>
      <c r="H6" s="16">
        <v>228043.61054133749</v>
      </c>
      <c r="I6" s="14">
        <v>1</v>
      </c>
      <c r="J6" s="1">
        <f>+H6</f>
        <v>228043.61054133749</v>
      </c>
      <c r="M6" s="32">
        <f>(J6*$R$3)+(K6*$R$4)+(L6*$R$5)</f>
        <v>11402.180527066876</v>
      </c>
      <c r="O6" s="83">
        <v>8017</v>
      </c>
      <c r="P6" s="21">
        <f>VLOOKUP(O6,$F$6:$M$23,8,FALSE)</f>
        <v>15647.082274730219</v>
      </c>
      <c r="U6" s="22"/>
      <c r="V6" s="45"/>
    </row>
    <row r="7" spans="1:22" ht="14.45" customHeight="1" x14ac:dyDescent="0.25">
      <c r="A7" s="38" t="s">
        <v>53</v>
      </c>
      <c r="B7" s="23" t="s">
        <v>54</v>
      </c>
      <c r="D7" s="11">
        <v>222307.88810216956</v>
      </c>
      <c r="F7" s="15">
        <v>8513</v>
      </c>
      <c r="G7" s="14">
        <v>19</v>
      </c>
      <c r="H7" s="16">
        <v>696767.83772002102</v>
      </c>
      <c r="I7" s="14">
        <v>2</v>
      </c>
      <c r="J7" s="1">
        <f>+H7</f>
        <v>696767.83772002102</v>
      </c>
      <c r="M7" s="33">
        <f t="shared" ref="M7:M23" si="0">(J7*$R$3)+(K7*$R$4)+(L7*$R$5)</f>
        <v>34838.391886001053</v>
      </c>
      <c r="O7" s="83">
        <v>8115</v>
      </c>
      <c r="P7" s="21">
        <f t="shared" ref="P7:P23" si="1">VLOOKUP(O7,$F$6:$M$23,8,FALSE)</f>
        <v>-11115.394405108478</v>
      </c>
      <c r="U7" s="22"/>
      <c r="V7" s="45"/>
    </row>
    <row r="8" spans="1:22" ht="14.45" customHeight="1" x14ac:dyDescent="0.25">
      <c r="A8" s="38" t="s">
        <v>55</v>
      </c>
      <c r="B8" s="23" t="s">
        <v>56</v>
      </c>
      <c r="D8" s="11">
        <v>625093.36642797571</v>
      </c>
      <c r="F8" s="15">
        <v>8017</v>
      </c>
      <c r="G8" s="14">
        <v>17</v>
      </c>
      <c r="H8" s="16">
        <v>527872.81170705555</v>
      </c>
      <c r="I8" s="14">
        <v>3</v>
      </c>
      <c r="J8" s="1">
        <f>+H8*$J$34</f>
        <v>312941.64549460437</v>
      </c>
      <c r="K8" s="1">
        <f>+H8-J8</f>
        <v>214931.16621245118</v>
      </c>
      <c r="M8" s="33">
        <f t="shared" si="0"/>
        <v>15647.082274730219</v>
      </c>
      <c r="O8" s="83">
        <v>8122</v>
      </c>
      <c r="P8" s="21">
        <f t="shared" si="1"/>
        <v>-11521.279874193555</v>
      </c>
      <c r="U8" s="22"/>
      <c r="V8" s="45"/>
    </row>
    <row r="9" spans="1:22" ht="14.45" customHeight="1" x14ac:dyDescent="0.25">
      <c r="A9" s="38" t="s">
        <v>57</v>
      </c>
      <c r="B9" s="23" t="s">
        <v>58</v>
      </c>
      <c r="D9" s="11">
        <v>327429.47970276588</v>
      </c>
      <c r="F9" s="15">
        <v>8622</v>
      </c>
      <c r="G9" s="14">
        <v>17</v>
      </c>
      <c r="H9" s="16">
        <v>270930.55617777322</v>
      </c>
      <c r="I9" s="14">
        <v>4</v>
      </c>
      <c r="J9" s="1">
        <f t="shared" ref="J9:J12" si="2">+H9*$J$34</f>
        <v>160617.20206967701</v>
      </c>
      <c r="K9" s="1">
        <f t="shared" ref="K9:K13" si="3">+H9-J9</f>
        <v>110313.35410809622</v>
      </c>
      <c r="M9" s="33">
        <f t="shared" si="0"/>
        <v>8030.8601034838503</v>
      </c>
      <c r="O9" s="83">
        <v>8125</v>
      </c>
      <c r="P9" s="21">
        <f t="shared" si="1"/>
        <v>-16371.473985138295</v>
      </c>
      <c r="U9" s="22"/>
      <c r="V9" s="45"/>
    </row>
    <row r="10" spans="1:22" ht="14.45" customHeight="1" x14ac:dyDescent="0.25">
      <c r="A10" s="38" t="s">
        <v>59</v>
      </c>
      <c r="B10" s="23" t="s">
        <v>60</v>
      </c>
      <c r="D10" s="11">
        <v>206097.49494459273</v>
      </c>
      <c r="F10" s="15">
        <v>700300</v>
      </c>
      <c r="G10" s="14">
        <v>17</v>
      </c>
      <c r="H10" s="16">
        <v>541099.40719751944</v>
      </c>
      <c r="I10" s="14">
        <v>5</v>
      </c>
      <c r="J10" s="1">
        <f t="shared" si="2"/>
        <v>320782.83842077898</v>
      </c>
      <c r="K10" s="1">
        <f t="shared" si="3"/>
        <v>220316.56877674046</v>
      </c>
      <c r="M10" s="33">
        <f t="shared" si="0"/>
        <v>16039.14192103895</v>
      </c>
      <c r="O10" s="83">
        <v>8132</v>
      </c>
      <c r="P10" s="21">
        <f t="shared" si="1"/>
        <v>-10304.874747229638</v>
      </c>
      <c r="U10" s="22"/>
      <c r="V10" s="45"/>
    </row>
    <row r="11" spans="1:22" ht="14.45" customHeight="1" x14ac:dyDescent="0.25">
      <c r="A11" s="38" t="s">
        <v>61</v>
      </c>
      <c r="B11" s="23" t="s">
        <v>62</v>
      </c>
      <c r="D11" s="11">
        <v>130619.06649098662</v>
      </c>
      <c r="F11" s="15">
        <v>710300</v>
      </c>
      <c r="G11" s="14">
        <v>17</v>
      </c>
      <c r="H11" s="16">
        <v>317293.91133703274</v>
      </c>
      <c r="I11" s="14">
        <v>6</v>
      </c>
      <c r="J11" s="1">
        <f t="shared" si="2"/>
        <v>188103.03640781913</v>
      </c>
      <c r="K11" s="1">
        <f t="shared" si="3"/>
        <v>129190.87492921361</v>
      </c>
      <c r="M11" s="33">
        <f t="shared" si="0"/>
        <v>9405.1518203909563</v>
      </c>
      <c r="O11" s="83">
        <v>8327</v>
      </c>
      <c r="P11" s="21">
        <f t="shared" si="1"/>
        <v>-6530.9533245493312</v>
      </c>
      <c r="U11" s="48"/>
      <c r="V11" s="45"/>
    </row>
    <row r="12" spans="1:22" ht="14.45" customHeight="1" x14ac:dyDescent="0.25">
      <c r="A12" s="38" t="s">
        <v>63</v>
      </c>
      <c r="B12" s="23" t="s">
        <v>64</v>
      </c>
      <c r="D12" s="11">
        <v>352768.64630701934</v>
      </c>
      <c r="F12" s="15">
        <v>731500</v>
      </c>
      <c r="G12" s="14">
        <v>17</v>
      </c>
      <c r="H12" s="16">
        <v>293485.36363672541</v>
      </c>
      <c r="I12" s="14">
        <v>7</v>
      </c>
      <c r="J12" s="1">
        <f t="shared" si="2"/>
        <v>173988.48849223956</v>
      </c>
      <c r="K12" s="1">
        <f t="shared" si="3"/>
        <v>119496.87514448585</v>
      </c>
      <c r="M12" s="33">
        <f t="shared" si="0"/>
        <v>8699.4244246119779</v>
      </c>
      <c r="O12" s="83">
        <v>8417</v>
      </c>
      <c r="P12" s="21">
        <f t="shared" si="1"/>
        <v>-6501.9827808584932</v>
      </c>
      <c r="U12" s="22"/>
      <c r="V12" s="45"/>
    </row>
    <row r="13" spans="1:22" ht="14.45" customHeight="1" x14ac:dyDescent="0.25">
      <c r="A13" s="38" t="s">
        <v>65</v>
      </c>
      <c r="B13" s="23" t="s">
        <v>66</v>
      </c>
      <c r="D13" s="11">
        <v>352622.63434941921</v>
      </c>
      <c r="F13" s="15">
        <v>8432</v>
      </c>
      <c r="G13" s="14">
        <v>16</v>
      </c>
      <c r="H13" s="16">
        <v>352622.63434941921</v>
      </c>
      <c r="I13" s="14">
        <v>8</v>
      </c>
      <c r="K13" s="1">
        <f t="shared" si="3"/>
        <v>352622.63434941921</v>
      </c>
      <c r="M13" s="33">
        <f t="shared" si="0"/>
        <v>0</v>
      </c>
      <c r="O13" s="83">
        <v>8432</v>
      </c>
      <c r="P13" s="21">
        <f t="shared" si="1"/>
        <v>0</v>
      </c>
      <c r="U13" s="48"/>
      <c r="V13" s="45"/>
    </row>
    <row r="14" spans="1:22" ht="14.45" customHeight="1" x14ac:dyDescent="0.25">
      <c r="A14" s="38" t="s">
        <v>52</v>
      </c>
      <c r="B14" s="23" t="s">
        <v>67</v>
      </c>
      <c r="D14" s="11">
        <v>696767.83772002102</v>
      </c>
      <c r="F14" s="15">
        <v>8122</v>
      </c>
      <c r="G14" s="14">
        <v>15</v>
      </c>
      <c r="H14" s="16">
        <v>625093.36642797571</v>
      </c>
      <c r="I14" s="14">
        <v>9</v>
      </c>
      <c r="K14" s="1">
        <f>+H14*$J$40</f>
        <v>394667.76894410461</v>
      </c>
      <c r="L14" s="1">
        <f>+H14-K14</f>
        <v>230425.5974838711</v>
      </c>
      <c r="M14" s="33">
        <f t="shared" si="0"/>
        <v>-11521.279874193555</v>
      </c>
      <c r="O14" s="83">
        <v>8513</v>
      </c>
      <c r="P14" s="21">
        <f t="shared" si="1"/>
        <v>34838.391886001053</v>
      </c>
      <c r="U14" s="22"/>
      <c r="V14" s="45"/>
    </row>
    <row r="15" spans="1:22" ht="14.45" customHeight="1" x14ac:dyDescent="0.25">
      <c r="A15" s="38" t="s">
        <v>39</v>
      </c>
      <c r="B15" s="23" t="s">
        <v>68</v>
      </c>
      <c r="D15" s="11">
        <v>370514.21739155287</v>
      </c>
      <c r="F15" s="15">
        <v>8417</v>
      </c>
      <c r="G15" s="14">
        <v>15</v>
      </c>
      <c r="H15" s="16">
        <v>352768.64630701934</v>
      </c>
      <c r="I15" s="14">
        <v>10</v>
      </c>
      <c r="K15" s="1">
        <f t="shared" ref="K15:K17" si="4">+H15*$J$40</f>
        <v>222728.99068984948</v>
      </c>
      <c r="L15" s="1">
        <f t="shared" ref="L15:L23" si="5">+H15-K15</f>
        <v>130039.65561716986</v>
      </c>
      <c r="M15" s="33">
        <f t="shared" si="0"/>
        <v>-6501.9827808584932</v>
      </c>
      <c r="O15" s="83">
        <v>8621</v>
      </c>
      <c r="P15" s="21">
        <f t="shared" si="1"/>
        <v>-6829.056626099602</v>
      </c>
      <c r="U15" s="22"/>
      <c r="V15" s="45"/>
    </row>
    <row r="16" spans="1:22" ht="14.45" customHeight="1" x14ac:dyDescent="0.25">
      <c r="A16" s="38" t="s">
        <v>69</v>
      </c>
      <c r="B16" s="23" t="s">
        <v>70</v>
      </c>
      <c r="D16" s="11">
        <v>270930.55617777322</v>
      </c>
      <c r="F16" s="15">
        <v>8621</v>
      </c>
      <c r="G16" s="14">
        <v>15</v>
      </c>
      <c r="H16" s="16">
        <v>370514.21739155287</v>
      </c>
      <c r="I16" s="14">
        <v>11</v>
      </c>
      <c r="K16" s="1">
        <f t="shared" si="4"/>
        <v>233933.08486956084</v>
      </c>
      <c r="L16" s="1">
        <f t="shared" si="5"/>
        <v>136581.13252199203</v>
      </c>
      <c r="M16" s="33">
        <f t="shared" si="0"/>
        <v>-6829.056626099602</v>
      </c>
      <c r="O16" s="83">
        <v>8622</v>
      </c>
      <c r="P16" s="21">
        <f t="shared" si="1"/>
        <v>8030.8601034838503</v>
      </c>
      <c r="U16" s="48"/>
      <c r="V16" s="45"/>
    </row>
    <row r="17" spans="1:23" ht="14.45" customHeight="1" x14ac:dyDescent="0.25">
      <c r="A17" s="38" t="s">
        <v>71</v>
      </c>
      <c r="B17" s="23" t="s">
        <v>72</v>
      </c>
      <c r="D17" s="11">
        <v>131527.94767255741</v>
      </c>
      <c r="F17" s="15">
        <v>9016</v>
      </c>
      <c r="G17" s="14">
        <v>15</v>
      </c>
      <c r="H17" s="16">
        <v>131527.94767255741</v>
      </c>
      <c r="I17" s="14">
        <v>12</v>
      </c>
      <c r="K17" s="1">
        <f t="shared" si="4"/>
        <v>83043.341122555823</v>
      </c>
      <c r="L17" s="1">
        <f t="shared" si="5"/>
        <v>48484.606550001583</v>
      </c>
      <c r="M17" s="33">
        <f t="shared" si="0"/>
        <v>-2424.2303275000791</v>
      </c>
      <c r="O17" s="83">
        <v>9016</v>
      </c>
      <c r="P17" s="21">
        <f t="shared" si="1"/>
        <v>-2424.2303275000791</v>
      </c>
      <c r="U17" s="22"/>
      <c r="V17" s="45"/>
    </row>
    <row r="18" spans="1:23" ht="14.45" customHeight="1" x14ac:dyDescent="0.25">
      <c r="A18" s="38">
        <v>700300</v>
      </c>
      <c r="B18" s="23" t="s">
        <v>73</v>
      </c>
      <c r="D18" s="11">
        <v>541099.40719751944</v>
      </c>
      <c r="F18" s="15">
        <v>8125</v>
      </c>
      <c r="G18" s="14">
        <v>14</v>
      </c>
      <c r="H18" s="16">
        <v>327429.47970276588</v>
      </c>
      <c r="I18" s="14">
        <v>13</v>
      </c>
      <c r="L18" s="1">
        <f t="shared" si="5"/>
        <v>327429.47970276588</v>
      </c>
      <c r="M18" s="33">
        <f t="shared" si="0"/>
        <v>-16371.473985138295</v>
      </c>
      <c r="O18" s="38">
        <v>700300</v>
      </c>
      <c r="P18" s="21">
        <f t="shared" si="1"/>
        <v>16039.14192103895</v>
      </c>
      <c r="U18" s="48"/>
      <c r="V18" s="45"/>
    </row>
    <row r="19" spans="1:23" ht="14.45" customHeight="1" x14ac:dyDescent="0.25">
      <c r="A19" s="38">
        <v>710200</v>
      </c>
      <c r="B19" s="23" t="s">
        <v>74</v>
      </c>
      <c r="D19" s="11">
        <v>522670.24222341523</v>
      </c>
      <c r="F19" s="15">
        <v>8327</v>
      </c>
      <c r="G19" s="14">
        <v>13</v>
      </c>
      <c r="H19" s="16">
        <v>130619.06649098662</v>
      </c>
      <c r="I19" s="14">
        <v>14</v>
      </c>
      <c r="L19" s="1">
        <f t="shared" si="5"/>
        <v>130619.06649098662</v>
      </c>
      <c r="M19" s="33">
        <f t="shared" si="0"/>
        <v>-6530.9533245493312</v>
      </c>
      <c r="O19" s="38">
        <v>710200</v>
      </c>
      <c r="P19" s="21">
        <f t="shared" si="1"/>
        <v>-26133.512111170763</v>
      </c>
      <c r="U19" s="48"/>
      <c r="V19" s="45"/>
    </row>
    <row r="20" spans="1:23" x14ac:dyDescent="0.25">
      <c r="A20" s="38">
        <v>710300</v>
      </c>
      <c r="B20" s="23" t="s">
        <v>75</v>
      </c>
      <c r="D20" s="11">
        <v>317293.91133703274</v>
      </c>
      <c r="F20" s="15">
        <v>710200</v>
      </c>
      <c r="G20" s="14">
        <v>13</v>
      </c>
      <c r="H20" s="16">
        <v>522670.24222341523</v>
      </c>
      <c r="I20" s="14">
        <v>15</v>
      </c>
      <c r="L20" s="1">
        <f t="shared" si="5"/>
        <v>522670.24222341523</v>
      </c>
      <c r="M20" s="33">
        <f t="shared" si="0"/>
        <v>-26133.512111170763</v>
      </c>
      <c r="O20" s="38">
        <v>710300</v>
      </c>
      <c r="P20" s="21">
        <f t="shared" si="1"/>
        <v>9405.1518203909563</v>
      </c>
      <c r="U20" s="22"/>
      <c r="V20" s="45"/>
    </row>
    <row r="21" spans="1:23" ht="14.45" customHeight="1" x14ac:dyDescent="0.25">
      <c r="A21" s="38" t="s">
        <v>239</v>
      </c>
      <c r="B21" s="23" t="s">
        <v>76</v>
      </c>
      <c r="D21" s="11">
        <v>293485.36363672541</v>
      </c>
      <c r="F21" s="15">
        <v>8115</v>
      </c>
      <c r="G21" s="14">
        <v>12</v>
      </c>
      <c r="H21" s="16">
        <v>222307.88810216956</v>
      </c>
      <c r="I21" s="14">
        <v>16</v>
      </c>
      <c r="L21" s="1">
        <f t="shared" si="5"/>
        <v>222307.88810216956</v>
      </c>
      <c r="M21" s="33">
        <f t="shared" si="0"/>
        <v>-11115.394405108478</v>
      </c>
      <c r="O21" s="38" t="s">
        <v>239</v>
      </c>
      <c r="P21" s="21">
        <f>+M12</f>
        <v>8699.4244246119779</v>
      </c>
      <c r="U21" s="48"/>
      <c r="V21" s="45"/>
    </row>
    <row r="22" spans="1:23" ht="14.45" customHeight="1" x14ac:dyDescent="0.25">
      <c r="A22" s="38">
        <v>770100</v>
      </c>
      <c r="B22" s="23" t="s">
        <v>77</v>
      </c>
      <c r="D22" s="11">
        <v>228043.61054133749</v>
      </c>
      <c r="F22" s="15">
        <v>8132</v>
      </c>
      <c r="G22" s="14">
        <v>11</v>
      </c>
      <c r="H22" s="16">
        <v>206097.49494459273</v>
      </c>
      <c r="I22" s="14">
        <v>17</v>
      </c>
      <c r="L22" s="1">
        <f t="shared" si="5"/>
        <v>206097.49494459273</v>
      </c>
      <c r="M22" s="33">
        <f t="shared" si="0"/>
        <v>-10304.874747229638</v>
      </c>
      <c r="O22" s="38">
        <v>770100</v>
      </c>
      <c r="P22" s="21">
        <f t="shared" si="1"/>
        <v>11402.180527066876</v>
      </c>
      <c r="U22" s="48"/>
      <c r="V22" s="45"/>
    </row>
    <row r="23" spans="1:23" ht="14.45" customHeight="1" x14ac:dyDescent="0.25">
      <c r="A23" s="38">
        <v>770200</v>
      </c>
      <c r="B23" s="23" t="s">
        <v>78</v>
      </c>
      <c r="D23" s="11">
        <v>126589.49550951172</v>
      </c>
      <c r="F23" s="15">
        <v>770200</v>
      </c>
      <c r="G23" s="14">
        <v>11</v>
      </c>
      <c r="H23" s="16">
        <v>126589.49550951172</v>
      </c>
      <c r="I23" s="14">
        <v>18</v>
      </c>
      <c r="L23" s="1">
        <f t="shared" si="5"/>
        <v>126589.49550951172</v>
      </c>
      <c r="M23" s="33">
        <f t="shared" si="0"/>
        <v>-6329.4747754755863</v>
      </c>
      <c r="O23" s="38">
        <v>770200</v>
      </c>
      <c r="P23" s="21">
        <f t="shared" si="1"/>
        <v>-6329.4747754755863</v>
      </c>
      <c r="U23" s="48"/>
      <c r="V23" s="45"/>
    </row>
    <row r="24" spans="1:23" ht="14.45" customHeight="1" x14ac:dyDescent="0.25">
      <c r="B24" s="13" t="s">
        <v>4</v>
      </c>
      <c r="D24" s="4">
        <v>6243733.9774394315</v>
      </c>
      <c r="F24" s="12"/>
      <c r="G24" s="12"/>
      <c r="H24" s="12">
        <f>SUM(H6:H23)</f>
        <v>6243733.9774394315</v>
      </c>
      <c r="I24" s="12"/>
      <c r="J24" s="12">
        <f>SUM(J6:J23)</f>
        <v>2081244.6591464772</v>
      </c>
      <c r="K24" s="12">
        <f t="shared" ref="K24:L24" si="6">SUM(K6:K23)</f>
        <v>2081244.6591464772</v>
      </c>
      <c r="L24" s="12">
        <f t="shared" si="6"/>
        <v>2081244.6591464765</v>
      </c>
      <c r="M24" s="12">
        <v>8.5492501966655254E-11</v>
      </c>
      <c r="O24" s="4"/>
      <c r="P24" s="21">
        <f>SUM(P6:P23)</f>
        <v>6.3664629124104977E-11</v>
      </c>
      <c r="U24" s="20"/>
      <c r="V24" s="50"/>
      <c r="W24" s="50"/>
    </row>
    <row r="25" spans="1:23" ht="16.899999999999999" customHeight="1" x14ac:dyDescent="0.25">
      <c r="F25" s="10" t="s">
        <v>3</v>
      </c>
      <c r="G25" s="10"/>
      <c r="H25" s="9">
        <f>+H24/3</f>
        <v>2081244.6591464772</v>
      </c>
      <c r="I25" s="8"/>
      <c r="J25" s="7">
        <f>+H25-J24</f>
        <v>0</v>
      </c>
      <c r="K25" s="7">
        <f>+H25-K24</f>
        <v>0</v>
      </c>
      <c r="L25" s="7">
        <f>+H25-L24</f>
        <v>0</v>
      </c>
    </row>
    <row r="26" spans="1:23" ht="16.899999999999999" customHeight="1" x14ac:dyDescent="0.25"/>
    <row r="27" spans="1:23" ht="16.899999999999999" customHeight="1" x14ac:dyDescent="0.25">
      <c r="F27" s="133" t="s">
        <v>2</v>
      </c>
      <c r="G27" s="134"/>
      <c r="H27" s="134"/>
      <c r="I27" s="135"/>
    </row>
    <row r="28" spans="1:23" ht="37.9" customHeight="1" x14ac:dyDescent="0.25">
      <c r="F28" s="34" t="s">
        <v>1</v>
      </c>
      <c r="G28" s="35" t="s">
        <v>14</v>
      </c>
      <c r="H28" s="36" t="s">
        <v>29</v>
      </c>
      <c r="I28" s="34" t="s">
        <v>0</v>
      </c>
      <c r="T28" s="99"/>
      <c r="U28" s="99"/>
      <c r="V28" s="99"/>
    </row>
    <row r="29" spans="1:23" x14ac:dyDescent="0.25">
      <c r="A29" s="3" t="s">
        <v>241</v>
      </c>
      <c r="B29" s="111">
        <v>42.382181831210275</v>
      </c>
      <c r="F29" s="67">
        <v>770100</v>
      </c>
      <c r="G29" s="110">
        <v>21</v>
      </c>
      <c r="H29" s="85">
        <f>VLOOKUP(F29, $A$6:$D$23, 4, FALSE)</f>
        <v>228043.61054133749</v>
      </c>
      <c r="I29" s="5">
        <v>1</v>
      </c>
      <c r="L29" s="100"/>
      <c r="M29" s="149"/>
      <c r="T29" s="100"/>
      <c r="U29" s="101"/>
      <c r="V29" s="101"/>
    </row>
    <row r="30" spans="1:23" x14ac:dyDescent="0.25">
      <c r="F30" s="64">
        <v>8513</v>
      </c>
      <c r="G30" s="92">
        <v>19</v>
      </c>
      <c r="H30" s="85">
        <f>+D14</f>
        <v>696767.83772002102</v>
      </c>
      <c r="I30" s="5">
        <v>2</v>
      </c>
      <c r="L30" s="102"/>
      <c r="M30" s="149"/>
      <c r="T30" s="102"/>
      <c r="U30" s="101"/>
      <c r="V30" s="101"/>
    </row>
    <row r="31" spans="1:23" x14ac:dyDescent="0.25">
      <c r="F31" s="64">
        <v>8017</v>
      </c>
      <c r="G31" s="92">
        <v>17</v>
      </c>
      <c r="H31" s="85">
        <f>+D6</f>
        <v>527872.81170705555</v>
      </c>
      <c r="I31" s="5">
        <v>3</v>
      </c>
      <c r="L31" s="102"/>
      <c r="M31" s="149"/>
      <c r="T31" s="102"/>
      <c r="U31" s="101"/>
      <c r="V31" s="101"/>
    </row>
    <row r="32" spans="1:23" x14ac:dyDescent="0.25">
      <c r="F32" s="68">
        <v>8622</v>
      </c>
      <c r="G32" s="92">
        <v>17</v>
      </c>
      <c r="H32" s="85">
        <f>+D16</f>
        <v>270930.55617777322</v>
      </c>
      <c r="I32" s="5">
        <v>4</v>
      </c>
      <c r="J32" s="1">
        <f>+H31+H33+H34+H35+H32</f>
        <v>1950682.0500561062</v>
      </c>
      <c r="L32" s="103"/>
      <c r="M32" s="149"/>
      <c r="T32" s="102"/>
      <c r="U32" s="101"/>
      <c r="V32" s="101"/>
    </row>
    <row r="33" spans="4:22" x14ac:dyDescent="0.25">
      <c r="F33" s="68">
        <v>700300</v>
      </c>
      <c r="G33" s="92">
        <v>17</v>
      </c>
      <c r="H33" s="85">
        <f t="shared" ref="H33:H46" si="7">VLOOKUP(F33, $A$6:$D$23, 4, FALSE)</f>
        <v>541099.40719751944</v>
      </c>
      <c r="I33" s="5">
        <v>5</v>
      </c>
      <c r="J33" s="1">
        <f>+H25-J7-J6</f>
        <v>1156433.2108851189</v>
      </c>
      <c r="L33" s="103"/>
      <c r="M33" s="149"/>
      <c r="T33" s="103"/>
      <c r="U33" s="101"/>
      <c r="V33" s="101"/>
    </row>
    <row r="34" spans="4:22" x14ac:dyDescent="0.25">
      <c r="F34" s="64">
        <v>710300</v>
      </c>
      <c r="G34" s="92">
        <v>17</v>
      </c>
      <c r="H34" s="85">
        <f t="shared" si="7"/>
        <v>317293.91133703274</v>
      </c>
      <c r="I34" s="5">
        <v>6</v>
      </c>
      <c r="J34" s="69">
        <f>+J33/J32</f>
        <v>0.592835316679034</v>
      </c>
      <c r="L34" s="102"/>
      <c r="M34" s="149"/>
      <c r="T34" s="103"/>
      <c r="U34" s="101"/>
      <c r="V34" s="101"/>
    </row>
    <row r="35" spans="4:22" x14ac:dyDescent="0.25">
      <c r="D35" s="38" t="s">
        <v>239</v>
      </c>
      <c r="F35" s="64">
        <v>731500</v>
      </c>
      <c r="G35" s="92">
        <v>17</v>
      </c>
      <c r="H35" s="85">
        <f>+D21</f>
        <v>293485.36363672541</v>
      </c>
      <c r="I35" s="5">
        <v>7</v>
      </c>
      <c r="L35" s="102"/>
      <c r="M35" s="149"/>
      <c r="T35" s="102"/>
      <c r="U35" s="101"/>
      <c r="V35" s="101"/>
    </row>
    <row r="36" spans="4:22" x14ac:dyDescent="0.25">
      <c r="F36" s="64">
        <v>8432</v>
      </c>
      <c r="G36" s="92">
        <v>16</v>
      </c>
      <c r="H36" s="85">
        <f>+D13</f>
        <v>352622.63434941921</v>
      </c>
      <c r="I36" s="5">
        <v>8</v>
      </c>
      <c r="L36" s="102"/>
      <c r="M36" s="149"/>
      <c r="T36" s="102"/>
      <c r="U36" s="101"/>
      <c r="V36" s="101"/>
    </row>
    <row r="37" spans="4:22" x14ac:dyDescent="0.25">
      <c r="F37" s="64">
        <v>8122</v>
      </c>
      <c r="G37" s="92">
        <v>15</v>
      </c>
      <c r="H37" s="85">
        <f>+D8</f>
        <v>625093.36642797571</v>
      </c>
      <c r="I37" s="5">
        <v>9</v>
      </c>
      <c r="L37" s="102"/>
      <c r="M37" s="149"/>
      <c r="T37" s="102"/>
      <c r="U37" s="101"/>
      <c r="V37" s="101"/>
    </row>
    <row r="38" spans="4:22" x14ac:dyDescent="0.25">
      <c r="F38" s="64">
        <v>8417</v>
      </c>
      <c r="G38" s="92">
        <v>15</v>
      </c>
      <c r="H38" s="85">
        <f>+D12</f>
        <v>352768.64630701934</v>
      </c>
      <c r="I38" s="5">
        <v>10</v>
      </c>
      <c r="J38" s="1">
        <f>+H38+H39+H37+H40</f>
        <v>1479904.1777991052</v>
      </c>
      <c r="L38" s="102"/>
      <c r="M38" s="149"/>
      <c r="T38" s="102"/>
      <c r="U38" s="101"/>
      <c r="V38" s="101"/>
    </row>
    <row r="39" spans="4:22" x14ac:dyDescent="0.25">
      <c r="F39" s="64">
        <v>8621</v>
      </c>
      <c r="G39" s="92">
        <v>15</v>
      </c>
      <c r="H39" s="85">
        <f>+D15</f>
        <v>370514.21739155287</v>
      </c>
      <c r="I39" s="5">
        <v>11</v>
      </c>
      <c r="J39" s="1">
        <f>+H25-SUM(K8:K13)</f>
        <v>934373.18562607071</v>
      </c>
      <c r="L39" s="102"/>
      <c r="M39" s="149"/>
      <c r="T39" s="102"/>
      <c r="U39" s="101"/>
      <c r="V39" s="101"/>
    </row>
    <row r="40" spans="4:22" x14ac:dyDescent="0.25">
      <c r="F40" s="64">
        <v>9016</v>
      </c>
      <c r="G40" s="92">
        <v>15</v>
      </c>
      <c r="H40" s="85">
        <f>+D17</f>
        <v>131527.94767255741</v>
      </c>
      <c r="I40" s="5">
        <v>12</v>
      </c>
      <c r="J40" s="44">
        <f>+J39/J38</f>
        <v>0.6313741116777295</v>
      </c>
      <c r="L40" s="102"/>
      <c r="M40" s="149"/>
      <c r="T40" s="102"/>
      <c r="U40" s="101"/>
      <c r="V40" s="101"/>
    </row>
    <row r="41" spans="4:22" x14ac:dyDescent="0.25">
      <c r="F41" s="64">
        <v>8125</v>
      </c>
      <c r="G41" s="92">
        <v>14</v>
      </c>
      <c r="H41" s="85">
        <f>+D9</f>
        <v>327429.47970276588</v>
      </c>
      <c r="I41" s="5">
        <v>13</v>
      </c>
      <c r="L41" s="102"/>
      <c r="M41" s="149"/>
      <c r="T41" s="102"/>
      <c r="U41" s="101"/>
      <c r="V41" s="101"/>
    </row>
    <row r="42" spans="4:22" x14ac:dyDescent="0.25">
      <c r="F42" s="64">
        <v>8327</v>
      </c>
      <c r="G42" s="92">
        <v>13</v>
      </c>
      <c r="H42" s="85">
        <f>+D11</f>
        <v>130619.06649098662</v>
      </c>
      <c r="I42" s="5">
        <v>14</v>
      </c>
      <c r="L42" s="102"/>
      <c r="M42" s="149"/>
      <c r="T42" s="102"/>
      <c r="U42" s="101"/>
      <c r="V42" s="101"/>
    </row>
    <row r="43" spans="4:22" x14ac:dyDescent="0.25">
      <c r="F43" s="64">
        <v>710200</v>
      </c>
      <c r="G43" s="92">
        <v>13</v>
      </c>
      <c r="H43" s="85">
        <f t="shared" si="7"/>
        <v>522670.24222341523</v>
      </c>
      <c r="I43" s="5">
        <v>15</v>
      </c>
      <c r="L43" s="102"/>
      <c r="M43" s="149"/>
      <c r="T43" s="102"/>
      <c r="U43" s="101"/>
      <c r="V43" s="101"/>
    </row>
    <row r="44" spans="4:22" x14ac:dyDescent="0.25">
      <c r="F44" s="64">
        <v>8115</v>
      </c>
      <c r="G44" s="92">
        <v>12</v>
      </c>
      <c r="H44" s="85">
        <f>+D7</f>
        <v>222307.88810216956</v>
      </c>
      <c r="I44" s="5">
        <v>16</v>
      </c>
      <c r="L44" s="102"/>
      <c r="M44" s="149"/>
      <c r="T44" s="102"/>
      <c r="U44" s="101"/>
      <c r="V44" s="101"/>
    </row>
    <row r="45" spans="4:22" x14ac:dyDescent="0.25">
      <c r="F45" s="64">
        <v>8132</v>
      </c>
      <c r="G45" s="92">
        <v>11</v>
      </c>
      <c r="H45" s="85">
        <f>+D10</f>
        <v>206097.49494459273</v>
      </c>
      <c r="I45" s="5">
        <v>17</v>
      </c>
      <c r="L45" s="102"/>
      <c r="M45" s="149"/>
      <c r="T45" s="102"/>
      <c r="U45" s="101"/>
      <c r="V45" s="101"/>
    </row>
    <row r="46" spans="4:22" x14ac:dyDescent="0.25">
      <c r="F46" s="64">
        <v>770200</v>
      </c>
      <c r="G46" s="92">
        <v>11</v>
      </c>
      <c r="H46" s="85">
        <f t="shared" si="7"/>
        <v>126589.49550951172</v>
      </c>
      <c r="I46" s="5">
        <v>18</v>
      </c>
      <c r="L46" s="102"/>
      <c r="M46" s="149"/>
      <c r="T46" s="102"/>
      <c r="U46" s="101"/>
      <c r="V46" s="101"/>
    </row>
    <row r="47" spans="4:22" x14ac:dyDescent="0.25">
      <c r="H47" s="4">
        <f>SUM(H29:H46)</f>
        <v>6243733.9774394315</v>
      </c>
      <c r="T47" s="99"/>
      <c r="U47" s="99"/>
      <c r="V47" s="99"/>
    </row>
    <row r="53" spans="4:7" ht="18.75" x14ac:dyDescent="0.25">
      <c r="D53" s="106"/>
      <c r="E53" s="106"/>
      <c r="F53" s="150"/>
      <c r="G53" s="151"/>
    </row>
    <row r="54" spans="4:7" x14ac:dyDescent="0.25">
      <c r="D54" s="106"/>
      <c r="E54" s="106"/>
      <c r="F54" s="152"/>
      <c r="G54" s="108"/>
    </row>
    <row r="55" spans="4:7" x14ac:dyDescent="0.25">
      <c r="D55" s="106"/>
      <c r="E55" s="106"/>
      <c r="F55" s="107"/>
      <c r="G55" s="108"/>
    </row>
    <row r="56" spans="4:7" x14ac:dyDescent="0.25">
      <c r="D56" s="106"/>
      <c r="E56" s="106"/>
      <c r="F56" s="107"/>
      <c r="G56" s="108"/>
    </row>
    <row r="57" spans="4:7" x14ac:dyDescent="0.25">
      <c r="D57" s="106"/>
      <c r="E57" s="106"/>
      <c r="F57" s="153"/>
      <c r="G57" s="108"/>
    </row>
    <row r="58" spans="4:7" x14ac:dyDescent="0.25">
      <c r="D58" s="106"/>
      <c r="E58" s="106"/>
      <c r="F58" s="153"/>
      <c r="G58" s="108"/>
    </row>
    <row r="59" spans="4:7" x14ac:dyDescent="0.25">
      <c r="D59" s="106"/>
      <c r="E59" s="106"/>
      <c r="F59" s="107"/>
      <c r="G59" s="108"/>
    </row>
    <row r="60" spans="4:7" x14ac:dyDescent="0.25">
      <c r="D60" s="106"/>
      <c r="E60" s="106"/>
      <c r="F60" s="107"/>
      <c r="G60" s="108"/>
    </row>
    <row r="61" spans="4:7" x14ac:dyDescent="0.25">
      <c r="D61" s="106"/>
      <c r="E61" s="106"/>
      <c r="F61" s="107"/>
      <c r="G61" s="108"/>
    </row>
    <row r="62" spans="4:7" x14ac:dyDescent="0.25">
      <c r="D62" s="106"/>
      <c r="E62" s="106"/>
      <c r="F62" s="107"/>
      <c r="G62" s="108"/>
    </row>
    <row r="63" spans="4:7" x14ac:dyDescent="0.25">
      <c r="D63" s="106"/>
      <c r="E63" s="106"/>
      <c r="F63" s="107"/>
      <c r="G63" s="108"/>
    </row>
    <row r="64" spans="4:7" x14ac:dyDescent="0.25">
      <c r="D64" s="106"/>
      <c r="E64" s="106"/>
      <c r="F64" s="107"/>
      <c r="G64" s="108"/>
    </row>
    <row r="65" spans="4:7" x14ac:dyDescent="0.25">
      <c r="D65" s="106"/>
      <c r="E65" s="106"/>
      <c r="F65" s="107"/>
      <c r="G65" s="108"/>
    </row>
    <row r="66" spans="4:7" x14ac:dyDescent="0.25">
      <c r="D66" s="106"/>
      <c r="E66" s="106"/>
      <c r="F66" s="107"/>
      <c r="G66" s="108"/>
    </row>
    <row r="67" spans="4:7" x14ac:dyDescent="0.25">
      <c r="D67" s="106"/>
      <c r="E67" s="106"/>
      <c r="F67" s="107"/>
      <c r="G67" s="108"/>
    </row>
    <row r="68" spans="4:7" x14ac:dyDescent="0.25">
      <c r="D68" s="106"/>
      <c r="E68" s="106"/>
      <c r="F68" s="107"/>
      <c r="G68" s="108"/>
    </row>
    <row r="69" spans="4:7" x14ac:dyDescent="0.25">
      <c r="D69" s="106"/>
      <c r="E69" s="106"/>
      <c r="F69" s="107"/>
      <c r="G69" s="108"/>
    </row>
    <row r="70" spans="4:7" x14ac:dyDescent="0.25">
      <c r="D70" s="106"/>
      <c r="E70" s="106"/>
      <c r="F70" s="107"/>
      <c r="G70" s="108"/>
    </row>
    <row r="71" spans="4:7" x14ac:dyDescent="0.25">
      <c r="D71" s="106"/>
      <c r="E71" s="106"/>
      <c r="F71" s="107"/>
      <c r="G71" s="108"/>
    </row>
    <row r="72" spans="4:7" x14ac:dyDescent="0.25">
      <c r="D72" s="106"/>
      <c r="E72" s="106"/>
      <c r="F72" s="106"/>
      <c r="G72" s="106"/>
    </row>
    <row r="73" spans="4:7" x14ac:dyDescent="0.25">
      <c r="D73" s="106"/>
      <c r="E73" s="106"/>
      <c r="F73" s="106"/>
      <c r="G73" s="106"/>
    </row>
    <row r="74" spans="4:7" x14ac:dyDescent="0.25">
      <c r="D74" s="106"/>
      <c r="E74" s="106"/>
      <c r="F74" s="106"/>
      <c r="G74" s="106"/>
    </row>
  </sheetData>
  <mergeCells count="12">
    <mergeCell ref="D3:D5"/>
    <mergeCell ref="F3:I3"/>
    <mergeCell ref="J3:L3"/>
    <mergeCell ref="M3:M5"/>
    <mergeCell ref="O3:O5"/>
    <mergeCell ref="J4:L4"/>
    <mergeCell ref="P3:P5"/>
    <mergeCell ref="F27:I27"/>
    <mergeCell ref="F4:F5"/>
    <mergeCell ref="G4:G5"/>
    <mergeCell ref="H4:H5"/>
    <mergeCell ref="I4:I5"/>
  </mergeCells>
  <printOptions horizontalCentered="1"/>
  <pageMargins left="0.19685039370078741" right="0.19685039370078741" top="1.6041666666666667" bottom="0.74803149606299213" header="1.0236220472440944" footer="0.51181102362204722"/>
  <pageSetup paperSize="9" fitToWidth="2" orientation="landscape" r:id="rId1"/>
  <headerFooter>
    <oddHeader xml:space="preserve">&amp;C&amp;"-,Grassetto"&amp;18INDICAZIONI OPERATIVE: Allegato CA_02
&amp;R: </oddHeader>
    <oddFooter>&amp;C&amp;14pag. n. &amp;P di &amp;N</oddFooter>
  </headerFooter>
  <colBreaks count="1" manualBreakCount="1">
    <brk id="14" max="1048575" man="1"/>
  </colBreaks>
  <ignoredErrors>
    <ignoredError sqref="A6:A20 A22:A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97BC2-F795-4562-8372-AAA86C8EE18C}">
  <sheetPr>
    <tabColor rgb="FFFFFF00"/>
  </sheetPr>
  <dimension ref="A1:U72"/>
  <sheetViews>
    <sheetView topLeftCell="A33" zoomScale="79" zoomScaleNormal="100" workbookViewId="0">
      <selection activeCell="J54" sqref="J54"/>
    </sheetView>
  </sheetViews>
  <sheetFormatPr defaultColWidth="8.85546875" defaultRowHeight="15" x14ac:dyDescent="0.25"/>
  <cols>
    <col min="1" max="1" width="7.85546875" style="3" bestFit="1" customWidth="1"/>
    <col min="2" max="2" width="58.7109375" style="2" customWidth="1"/>
    <col min="3" max="3" width="0.85546875" style="1" customWidth="1"/>
    <col min="4" max="4" width="10.140625" style="1" customWidth="1"/>
    <col min="5" max="5" width="0.85546875" style="1" customWidth="1"/>
    <col min="6" max="6" width="8.85546875" style="1" bestFit="1" customWidth="1"/>
    <col min="7" max="7" width="10.140625" style="1" customWidth="1"/>
    <col min="8" max="8" width="13.140625" style="1" customWidth="1"/>
    <col min="9" max="9" width="6.7109375" style="1" customWidth="1"/>
    <col min="10" max="10" width="11.85546875" style="1" bestFit="1" customWidth="1"/>
    <col min="11" max="11" width="10.140625" style="1" bestFit="1" customWidth="1"/>
    <col min="12" max="12" width="10.7109375" style="1" customWidth="1"/>
    <col min="13" max="13" width="12.5703125" style="1" customWidth="1"/>
    <col min="14" max="14" width="0.85546875" style="1" customWidth="1"/>
    <col min="15" max="15" width="8.7109375" style="1" customWidth="1"/>
    <col min="16" max="16" width="10.7109375" style="1" customWidth="1"/>
    <col min="17" max="18" width="4.140625" style="1" bestFit="1" customWidth="1"/>
    <col min="19" max="19" width="2.7109375" style="1" customWidth="1"/>
    <col min="20" max="20" width="6.5703125" style="1" bestFit="1" customWidth="1"/>
    <col min="21" max="16384" width="8.85546875" style="1"/>
  </cols>
  <sheetData>
    <row r="1" spans="1:18" ht="31.9" customHeight="1" x14ac:dyDescent="0.25">
      <c r="A1" s="24" t="s">
        <v>263</v>
      </c>
    </row>
    <row r="2" spans="1:18" ht="16.149999999999999" customHeight="1" x14ac:dyDescent="0.25">
      <c r="A2" s="19">
        <v>1</v>
      </c>
      <c r="B2" s="19">
        <v>2</v>
      </c>
      <c r="C2" s="31"/>
      <c r="D2" s="19">
        <v>3</v>
      </c>
      <c r="E2" s="31"/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31"/>
      <c r="O2" s="19">
        <v>12</v>
      </c>
      <c r="P2" s="37">
        <v>13</v>
      </c>
    </row>
    <row r="3" spans="1:18" ht="22.15" customHeight="1" x14ac:dyDescent="0.25">
      <c r="A3" s="18" t="s">
        <v>13</v>
      </c>
      <c r="B3" s="26" t="s">
        <v>18</v>
      </c>
      <c r="C3" s="31"/>
      <c r="D3" s="136" t="s">
        <v>256</v>
      </c>
      <c r="E3" s="31"/>
      <c r="F3" s="137" t="s">
        <v>257</v>
      </c>
      <c r="G3" s="138"/>
      <c r="H3" s="138"/>
      <c r="I3" s="139"/>
      <c r="J3" s="140" t="s">
        <v>12</v>
      </c>
      <c r="K3" s="140"/>
      <c r="L3" s="140"/>
      <c r="M3" s="141" t="s">
        <v>259</v>
      </c>
      <c r="N3" s="31"/>
      <c r="O3" s="142" t="s">
        <v>17</v>
      </c>
      <c r="P3" s="143" t="s">
        <v>235</v>
      </c>
      <c r="R3" s="17">
        <v>0.05</v>
      </c>
    </row>
    <row r="4" spans="1:18" ht="22.15" customHeight="1" x14ac:dyDescent="0.25">
      <c r="A4" s="18" t="s">
        <v>30</v>
      </c>
      <c r="B4" s="47" t="s">
        <v>79</v>
      </c>
      <c r="C4" s="31"/>
      <c r="D4" s="136"/>
      <c r="E4" s="31"/>
      <c r="F4" s="144" t="s">
        <v>11</v>
      </c>
      <c r="G4" s="141" t="s">
        <v>15</v>
      </c>
      <c r="H4" s="141" t="s">
        <v>29</v>
      </c>
      <c r="I4" s="144" t="s">
        <v>10</v>
      </c>
      <c r="J4" s="140" t="s">
        <v>28</v>
      </c>
      <c r="K4" s="140"/>
      <c r="L4" s="140"/>
      <c r="M4" s="141"/>
      <c r="N4" s="31"/>
      <c r="O4" s="142"/>
      <c r="P4" s="143"/>
      <c r="R4" s="17">
        <v>0</v>
      </c>
    </row>
    <row r="5" spans="1:18" ht="22.35" customHeight="1" x14ac:dyDescent="0.25">
      <c r="A5" s="28" t="s">
        <v>9</v>
      </c>
      <c r="B5" s="29" t="s">
        <v>8</v>
      </c>
      <c r="C5" s="31"/>
      <c r="D5" s="136"/>
      <c r="E5" s="31"/>
      <c r="F5" s="144"/>
      <c r="G5" s="141"/>
      <c r="H5" s="141"/>
      <c r="I5" s="144"/>
      <c r="J5" s="30" t="s">
        <v>7</v>
      </c>
      <c r="K5" s="30" t="s">
        <v>6</v>
      </c>
      <c r="L5" s="30" t="s">
        <v>5</v>
      </c>
      <c r="M5" s="141"/>
      <c r="N5" s="31"/>
      <c r="O5" s="142"/>
      <c r="P5" s="143" t="s">
        <v>16</v>
      </c>
      <c r="R5" s="17">
        <v>-0.05</v>
      </c>
    </row>
    <row r="6" spans="1:18" ht="14.45" customHeight="1" x14ac:dyDescent="0.25">
      <c r="A6" s="86">
        <v>8022</v>
      </c>
      <c r="B6" s="46" t="s">
        <v>80</v>
      </c>
      <c r="D6" s="11">
        <v>722995.75433417084</v>
      </c>
      <c r="F6" s="15">
        <v>8328</v>
      </c>
      <c r="G6" s="14">
        <v>14</v>
      </c>
      <c r="H6" s="16">
        <v>419364.63202133332</v>
      </c>
      <c r="I6" s="14">
        <v>1</v>
      </c>
      <c r="J6" s="1">
        <f>+H6</f>
        <v>419364.63202133332</v>
      </c>
      <c r="M6" s="32">
        <f>(J6*$R$3)+(K6*$R$4)+(L6*$R$5)</f>
        <v>20968.231601066669</v>
      </c>
      <c r="O6" s="86">
        <v>8022</v>
      </c>
      <c r="P6" s="21">
        <f>VLOOKUP(O6, $F$6:$M$32, 8, FALSE)</f>
        <v>10934.706957008639</v>
      </c>
    </row>
    <row r="7" spans="1:18" ht="14.45" customHeight="1" x14ac:dyDescent="0.25">
      <c r="A7" s="86">
        <v>8319</v>
      </c>
      <c r="B7" s="46" t="s">
        <v>82</v>
      </c>
      <c r="D7" s="11">
        <v>639532.79813399783</v>
      </c>
      <c r="F7" s="15">
        <v>150851</v>
      </c>
      <c r="G7" s="14">
        <v>14</v>
      </c>
      <c r="H7" s="16">
        <v>334920.09471406403</v>
      </c>
      <c r="I7" s="14">
        <v>2</v>
      </c>
      <c r="J7" s="1">
        <f>+H7</f>
        <v>334920.09471406403</v>
      </c>
      <c r="M7" s="33">
        <f t="shared" ref="M7:M32" si="0">(J7*$R$3)+(K7*$R$4)+(L7*$R$5)</f>
        <v>16746.004735703202</v>
      </c>
      <c r="O7" s="86">
        <v>8319</v>
      </c>
      <c r="P7" s="21">
        <f t="shared" ref="P7:P32" si="1">VLOOKUP(O7, $F$6:$M$32, 8, FALSE)</f>
        <v>-31976.639906699893</v>
      </c>
    </row>
    <row r="8" spans="1:18" ht="14.45" customHeight="1" x14ac:dyDescent="0.25">
      <c r="A8" s="87">
        <v>8328</v>
      </c>
      <c r="B8" s="46" t="s">
        <v>83</v>
      </c>
      <c r="D8" s="11">
        <v>419364.63202133332</v>
      </c>
      <c r="F8" s="15">
        <v>750200</v>
      </c>
      <c r="G8" s="14">
        <v>14</v>
      </c>
      <c r="H8" s="16">
        <v>335317.44463510811</v>
      </c>
      <c r="I8" s="14">
        <v>3</v>
      </c>
      <c r="J8" s="1">
        <f t="shared" ref="J8:J11" si="2">+H8</f>
        <v>335317.44463510811</v>
      </c>
      <c r="M8" s="33">
        <f t="shared" si="0"/>
        <v>16765.872231755406</v>
      </c>
      <c r="O8" s="87">
        <v>8328</v>
      </c>
      <c r="P8" s="21">
        <f t="shared" si="1"/>
        <v>20968.231601066669</v>
      </c>
    </row>
    <row r="9" spans="1:18" ht="14.45" customHeight="1" x14ac:dyDescent="0.25">
      <c r="A9" s="86">
        <v>8430</v>
      </c>
      <c r="B9" s="46" t="s">
        <v>85</v>
      </c>
      <c r="D9" s="11">
        <v>109047.88823040001</v>
      </c>
      <c r="F9" s="15">
        <v>771200</v>
      </c>
      <c r="G9" s="14">
        <v>14</v>
      </c>
      <c r="H9" s="16">
        <v>558727.95724362298</v>
      </c>
      <c r="I9" s="14">
        <v>4</v>
      </c>
      <c r="J9" s="1">
        <f t="shared" si="2"/>
        <v>558727.95724362298</v>
      </c>
      <c r="M9" s="33">
        <f t="shared" si="0"/>
        <v>27936.397862181151</v>
      </c>
      <c r="O9" s="86">
        <v>8430</v>
      </c>
      <c r="P9" s="21">
        <f t="shared" si="1"/>
        <v>-5169.1227820374725</v>
      </c>
    </row>
    <row r="10" spans="1:18" ht="14.45" customHeight="1" x14ac:dyDescent="0.25">
      <c r="A10" s="86">
        <v>8521</v>
      </c>
      <c r="B10" s="46" t="s">
        <v>86</v>
      </c>
      <c r="D10" s="11">
        <v>142301.48989411787</v>
      </c>
      <c r="F10" s="15" t="s">
        <v>88</v>
      </c>
      <c r="G10" s="14">
        <v>14</v>
      </c>
      <c r="H10" s="16">
        <v>115974.23157810001</v>
      </c>
      <c r="I10" s="14">
        <v>5</v>
      </c>
      <c r="J10" s="1">
        <f t="shared" si="2"/>
        <v>115974.23157810001</v>
      </c>
      <c r="M10" s="33">
        <f t="shared" si="0"/>
        <v>5798.7115789050004</v>
      </c>
      <c r="O10" s="86">
        <v>8521</v>
      </c>
      <c r="P10" s="21">
        <f t="shared" si="1"/>
        <v>-7115.0744947058938</v>
      </c>
    </row>
    <row r="11" spans="1:18" ht="14.45" customHeight="1" x14ac:dyDescent="0.25">
      <c r="A11" s="88">
        <v>8620</v>
      </c>
      <c r="B11" s="46" t="s">
        <v>87</v>
      </c>
      <c r="D11" s="11">
        <v>202176.47889371228</v>
      </c>
      <c r="F11" s="15" t="s">
        <v>97</v>
      </c>
      <c r="G11" s="14">
        <v>14</v>
      </c>
      <c r="H11" s="16">
        <v>143481</v>
      </c>
      <c r="I11" s="14">
        <v>6</v>
      </c>
      <c r="J11" s="1">
        <f t="shared" si="2"/>
        <v>143481</v>
      </c>
      <c r="M11" s="33">
        <f t="shared" si="0"/>
        <v>7174.05</v>
      </c>
      <c r="O11" s="88">
        <v>8620</v>
      </c>
      <c r="P11" s="21">
        <f t="shared" si="1"/>
        <v>0</v>
      </c>
    </row>
    <row r="12" spans="1:18" ht="14.45" customHeight="1" x14ac:dyDescent="0.25">
      <c r="A12" s="86">
        <v>8621</v>
      </c>
      <c r="B12" s="46" t="s">
        <v>89</v>
      </c>
      <c r="D12" s="11">
        <v>134372.4629442</v>
      </c>
      <c r="F12" s="15">
        <v>8022</v>
      </c>
      <c r="G12" s="14">
        <v>13</v>
      </c>
      <c r="H12" s="16">
        <v>722995.75433417084</v>
      </c>
      <c r="I12" s="14">
        <v>7</v>
      </c>
      <c r="J12" s="1">
        <f>+H12*$J$45</f>
        <v>218694.13914017277</v>
      </c>
      <c r="K12" s="1">
        <f>+H12-J12</f>
        <v>504301.61519399809</v>
      </c>
      <c r="M12" s="33">
        <f t="shared" si="0"/>
        <v>10934.706957008639</v>
      </c>
      <c r="O12" s="86">
        <v>8621</v>
      </c>
      <c r="P12" s="21">
        <f t="shared" si="1"/>
        <v>-6718.6231472100008</v>
      </c>
    </row>
    <row r="13" spans="1:18" ht="14.45" customHeight="1" x14ac:dyDescent="0.25">
      <c r="A13" s="86">
        <v>8713</v>
      </c>
      <c r="B13" s="46" t="s">
        <v>90</v>
      </c>
      <c r="D13" s="11">
        <v>146425.61898061368</v>
      </c>
      <c r="F13" s="15">
        <v>8713</v>
      </c>
      <c r="G13" s="14">
        <v>13</v>
      </c>
      <c r="H13" s="16">
        <v>146425.61898061368</v>
      </c>
      <c r="I13" s="14">
        <v>8</v>
      </c>
      <c r="J13" s="1">
        <f t="shared" ref="J13:J18" si="3">+H13*$J$45</f>
        <v>44291.303924077249</v>
      </c>
      <c r="K13" s="1">
        <f t="shared" ref="K13:K18" si="4">+H13-J13</f>
        <v>102134.31505653643</v>
      </c>
      <c r="M13" s="33">
        <f t="shared" si="0"/>
        <v>2214.5651962038623</v>
      </c>
      <c r="O13" s="86">
        <v>8713</v>
      </c>
      <c r="P13" s="21">
        <f t="shared" si="1"/>
        <v>2214.5651962038623</v>
      </c>
    </row>
    <row r="14" spans="1:18" ht="14.45" customHeight="1" x14ac:dyDescent="0.25">
      <c r="A14" s="86">
        <v>150005</v>
      </c>
      <c r="B14" s="46" t="s">
        <v>91</v>
      </c>
      <c r="D14" s="11">
        <v>78810.839545462339</v>
      </c>
      <c r="F14" s="15">
        <v>731900</v>
      </c>
      <c r="G14" s="14">
        <v>13</v>
      </c>
      <c r="H14" s="16">
        <v>456346.52255762357</v>
      </c>
      <c r="I14" s="14">
        <v>9</v>
      </c>
      <c r="J14" s="1">
        <f t="shared" si="3"/>
        <v>138037.20049816906</v>
      </c>
      <c r="K14" s="1">
        <f t="shared" si="4"/>
        <v>318309.32205945451</v>
      </c>
      <c r="M14" s="33">
        <f t="shared" si="0"/>
        <v>6901.8600249084529</v>
      </c>
      <c r="O14" s="86">
        <v>150005</v>
      </c>
      <c r="P14" s="21">
        <f t="shared" si="1"/>
        <v>-3940.541977273117</v>
      </c>
    </row>
    <row r="15" spans="1:18" ht="14.45" customHeight="1" x14ac:dyDescent="0.25">
      <c r="A15" s="86">
        <v>150851</v>
      </c>
      <c r="B15" s="46" t="s">
        <v>92</v>
      </c>
      <c r="D15" s="11">
        <v>334920.09471406403</v>
      </c>
      <c r="F15" s="15">
        <v>740800</v>
      </c>
      <c r="G15" s="14">
        <v>13</v>
      </c>
      <c r="H15" s="16">
        <v>307799.42506000004</v>
      </c>
      <c r="I15" s="14">
        <v>10</v>
      </c>
      <c r="J15" s="1">
        <f t="shared" si="3"/>
        <v>93104.184758772637</v>
      </c>
      <c r="K15" s="1">
        <f t="shared" si="4"/>
        <v>214695.2403012274</v>
      </c>
      <c r="M15" s="33">
        <f t="shared" si="0"/>
        <v>4655.2092379386322</v>
      </c>
      <c r="O15" s="86">
        <v>150851</v>
      </c>
      <c r="P15" s="21">
        <f t="shared" si="1"/>
        <v>16746.004735703202</v>
      </c>
    </row>
    <row r="16" spans="1:18" ht="14.45" customHeight="1" x14ac:dyDescent="0.25">
      <c r="A16" s="86">
        <v>150862</v>
      </c>
      <c r="B16" s="46" t="s">
        <v>93</v>
      </c>
      <c r="D16" s="11">
        <v>157855.45401139685</v>
      </c>
      <c r="F16" s="15">
        <v>750800</v>
      </c>
      <c r="G16" s="14">
        <v>13</v>
      </c>
      <c r="H16" s="16">
        <v>323381.37455299357</v>
      </c>
      <c r="I16" s="14">
        <v>11</v>
      </c>
      <c r="J16" s="1">
        <f t="shared" si="3"/>
        <v>97817.464207604411</v>
      </c>
      <c r="K16" s="1">
        <f t="shared" si="4"/>
        <v>225563.91034538916</v>
      </c>
      <c r="M16" s="33">
        <f t="shared" si="0"/>
        <v>4890.8732103802204</v>
      </c>
      <c r="O16" s="86">
        <v>150862</v>
      </c>
      <c r="P16" s="21">
        <f t="shared" si="1"/>
        <v>2387.4319051427906</v>
      </c>
    </row>
    <row r="17" spans="1:16" ht="14.45" customHeight="1" x14ac:dyDescent="0.25">
      <c r="A17" s="86">
        <v>150863</v>
      </c>
      <c r="B17" s="46" t="s">
        <v>94</v>
      </c>
      <c r="D17" s="11">
        <v>152875.2843618</v>
      </c>
      <c r="F17" s="15">
        <v>780500</v>
      </c>
      <c r="G17" s="14">
        <v>13</v>
      </c>
      <c r="H17" s="16">
        <v>69001.155411299987</v>
      </c>
      <c r="I17" s="14">
        <v>12</v>
      </c>
      <c r="J17" s="1">
        <f t="shared" si="3"/>
        <v>20871.696952423339</v>
      </c>
      <c r="K17" s="1">
        <f t="shared" si="4"/>
        <v>48129.458458876645</v>
      </c>
      <c r="M17" s="33">
        <f t="shared" si="0"/>
        <v>1043.584847621167</v>
      </c>
      <c r="O17" s="86">
        <v>150863</v>
      </c>
      <c r="P17" s="21">
        <f t="shared" si="1"/>
        <v>0</v>
      </c>
    </row>
    <row r="18" spans="1:16" ht="14.45" customHeight="1" x14ac:dyDescent="0.25">
      <c r="A18" s="86">
        <v>701700</v>
      </c>
      <c r="B18" s="46" t="s">
        <v>95</v>
      </c>
      <c r="D18" s="11">
        <v>202450.51084243998</v>
      </c>
      <c r="F18" s="15">
        <v>150862</v>
      </c>
      <c r="G18" s="14">
        <v>13</v>
      </c>
      <c r="H18" s="16">
        <v>157855.45401139685</v>
      </c>
      <c r="I18" s="14">
        <v>13</v>
      </c>
      <c r="J18" s="1">
        <f t="shared" si="3"/>
        <v>47748.63810285581</v>
      </c>
      <c r="K18" s="1">
        <f t="shared" si="4"/>
        <v>110106.81590854104</v>
      </c>
      <c r="M18" s="33">
        <f t="shared" si="0"/>
        <v>2387.4319051427906</v>
      </c>
      <c r="O18" s="86">
        <v>701700</v>
      </c>
      <c r="P18" s="21">
        <f t="shared" si="1"/>
        <v>-9596.6236927002064</v>
      </c>
    </row>
    <row r="19" spans="1:16" ht="14.45" customHeight="1" x14ac:dyDescent="0.25">
      <c r="A19" s="86">
        <v>730100</v>
      </c>
      <c r="B19" s="46" t="s">
        <v>96</v>
      </c>
      <c r="D19" s="11">
        <v>252744.06862090004</v>
      </c>
      <c r="F19" s="15">
        <v>8620</v>
      </c>
      <c r="G19" s="14">
        <v>12</v>
      </c>
      <c r="H19" s="16">
        <v>202176.47889371228</v>
      </c>
      <c r="I19" s="14">
        <v>14</v>
      </c>
      <c r="K19" s="1">
        <f>+H19</f>
        <v>202176.47889371228</v>
      </c>
      <c r="M19" s="33">
        <f t="shared" si="0"/>
        <v>0</v>
      </c>
      <c r="O19" s="86">
        <v>730100</v>
      </c>
      <c r="P19" s="21">
        <f t="shared" si="1"/>
        <v>0</v>
      </c>
    </row>
    <row r="20" spans="1:16" ht="14.45" customHeight="1" x14ac:dyDescent="0.25">
      <c r="A20" s="86">
        <v>730200</v>
      </c>
      <c r="B20" s="46" t="s">
        <v>98</v>
      </c>
      <c r="D20" s="11">
        <v>409729.83490665251</v>
      </c>
      <c r="F20" s="15">
        <v>150863</v>
      </c>
      <c r="G20" s="14">
        <v>12</v>
      </c>
      <c r="H20" s="16">
        <v>152875.2843618</v>
      </c>
      <c r="I20" s="14">
        <v>15</v>
      </c>
      <c r="K20" s="1">
        <f t="shared" ref="K20:K22" si="5">+H20</f>
        <v>152875.2843618</v>
      </c>
      <c r="M20" s="33">
        <f t="shared" si="0"/>
        <v>0</v>
      </c>
      <c r="O20" s="86">
        <v>730200</v>
      </c>
      <c r="P20" s="21">
        <f t="shared" si="1"/>
        <v>-19422.144330035695</v>
      </c>
    </row>
    <row r="21" spans="1:16" ht="14.45" customHeight="1" x14ac:dyDescent="0.25">
      <c r="A21" s="86">
        <v>731601</v>
      </c>
      <c r="B21" s="46" t="s">
        <v>99</v>
      </c>
      <c r="D21" s="11">
        <v>351093.73671989999</v>
      </c>
      <c r="F21" s="15">
        <v>731601</v>
      </c>
      <c r="G21" s="14">
        <v>12</v>
      </c>
      <c r="H21" s="16">
        <v>351093.73671989999</v>
      </c>
      <c r="I21" s="14">
        <v>16</v>
      </c>
      <c r="K21" s="1">
        <f t="shared" si="5"/>
        <v>351093.73671989999</v>
      </c>
      <c r="M21" s="33">
        <f t="shared" si="0"/>
        <v>0</v>
      </c>
      <c r="O21" s="86">
        <v>731601</v>
      </c>
      <c r="P21" s="21">
        <f t="shared" si="1"/>
        <v>0</v>
      </c>
    </row>
    <row r="22" spans="1:16" ht="14.45" customHeight="1" x14ac:dyDescent="0.25">
      <c r="A22" s="89">
        <v>731700</v>
      </c>
      <c r="B22" s="46" t="s">
        <v>100</v>
      </c>
      <c r="D22" s="11">
        <v>146123.743973</v>
      </c>
      <c r="F22" s="15">
        <v>730100</v>
      </c>
      <c r="G22" s="14">
        <v>12</v>
      </c>
      <c r="H22" s="16">
        <v>252744.06862090004</v>
      </c>
      <c r="I22" s="14">
        <v>17</v>
      </c>
      <c r="K22" s="1">
        <f t="shared" si="5"/>
        <v>252744.06862090004</v>
      </c>
      <c r="M22" s="33">
        <f t="shared" si="0"/>
        <v>0</v>
      </c>
      <c r="O22" s="89">
        <v>731700</v>
      </c>
      <c r="P22" s="21">
        <f t="shared" si="1"/>
        <v>-6926.6043224198474</v>
      </c>
    </row>
    <row r="23" spans="1:16" ht="14.45" customHeight="1" x14ac:dyDescent="0.25">
      <c r="A23" s="86">
        <v>731900</v>
      </c>
      <c r="B23" s="46" t="s">
        <v>101</v>
      </c>
      <c r="D23" s="11">
        <v>456346.52255762357</v>
      </c>
      <c r="F23" s="15">
        <v>761200</v>
      </c>
      <c r="G23" s="14">
        <v>11</v>
      </c>
      <c r="H23" s="16">
        <v>719677.886772</v>
      </c>
      <c r="I23" s="14">
        <v>18</v>
      </c>
      <c r="K23" s="1">
        <f>+H23*$J$55</f>
        <v>37389.871733731496</v>
      </c>
      <c r="L23" s="1">
        <f>+H23-K23</f>
        <v>682288.01503826852</v>
      </c>
      <c r="M23" s="33">
        <f t="shared" si="0"/>
        <v>-34114.400751913425</v>
      </c>
      <c r="O23" s="86">
        <v>731900</v>
      </c>
      <c r="P23" s="21">
        <f t="shared" si="1"/>
        <v>6901.8600249084529</v>
      </c>
    </row>
    <row r="24" spans="1:16" ht="14.45" customHeight="1" x14ac:dyDescent="0.25">
      <c r="A24" s="90">
        <v>740800</v>
      </c>
      <c r="B24" s="46" t="s">
        <v>102</v>
      </c>
      <c r="D24" s="11">
        <v>307799.42506000004</v>
      </c>
      <c r="F24" s="15">
        <v>701700</v>
      </c>
      <c r="G24" s="14">
        <v>11</v>
      </c>
      <c r="H24" s="16">
        <v>202450.51084243998</v>
      </c>
      <c r="I24" s="14">
        <v>19</v>
      </c>
      <c r="K24" s="1">
        <f t="shared" ref="K24:K28" si="6">+H24*$J$55</f>
        <v>10518.036988435857</v>
      </c>
      <c r="L24" s="1">
        <f t="shared" ref="L24:L28" si="7">+H24-K24</f>
        <v>191932.47385400411</v>
      </c>
      <c r="M24" s="33">
        <f t="shared" si="0"/>
        <v>-9596.6236927002064</v>
      </c>
      <c r="O24" s="90">
        <v>740800</v>
      </c>
      <c r="P24" s="21">
        <f t="shared" si="1"/>
        <v>4655.2092379386322</v>
      </c>
    </row>
    <row r="25" spans="1:16" ht="14.45" customHeight="1" x14ac:dyDescent="0.25">
      <c r="A25" s="86">
        <v>750200</v>
      </c>
      <c r="B25" s="46" t="s">
        <v>103</v>
      </c>
      <c r="D25" s="11">
        <v>335317.44463510811</v>
      </c>
      <c r="F25" s="15">
        <v>8430</v>
      </c>
      <c r="G25" s="14">
        <v>11</v>
      </c>
      <c r="H25" s="16">
        <v>109047.88823040001</v>
      </c>
      <c r="I25" s="14">
        <v>20</v>
      </c>
      <c r="K25" s="1">
        <f t="shared" si="6"/>
        <v>5665.4325896505743</v>
      </c>
      <c r="L25" s="1">
        <f t="shared" si="7"/>
        <v>103382.45564074944</v>
      </c>
      <c r="M25" s="33">
        <f t="shared" si="0"/>
        <v>-5169.1227820374725</v>
      </c>
      <c r="O25" s="86">
        <v>750200</v>
      </c>
      <c r="P25" s="21">
        <f t="shared" si="1"/>
        <v>16765.872231755406</v>
      </c>
    </row>
    <row r="26" spans="1:16" ht="14.45" customHeight="1" x14ac:dyDescent="0.25">
      <c r="A26" s="91">
        <v>750800</v>
      </c>
      <c r="B26" s="46" t="s">
        <v>104</v>
      </c>
      <c r="D26" s="11">
        <v>323381.37455299357</v>
      </c>
      <c r="F26" s="15">
        <v>730200</v>
      </c>
      <c r="G26" s="14">
        <v>11</v>
      </c>
      <c r="H26" s="16">
        <v>409729.83490665251</v>
      </c>
      <c r="I26" s="14">
        <v>21</v>
      </c>
      <c r="K26" s="1">
        <f t="shared" si="6"/>
        <v>21286.948305938629</v>
      </c>
      <c r="L26" s="1">
        <f t="shared" si="7"/>
        <v>388442.88660071389</v>
      </c>
      <c r="M26" s="33">
        <f t="shared" si="0"/>
        <v>-19422.144330035695</v>
      </c>
      <c r="O26" s="91">
        <v>750800</v>
      </c>
      <c r="P26" s="21">
        <f t="shared" si="1"/>
        <v>4890.8732103802204</v>
      </c>
    </row>
    <row r="27" spans="1:16" ht="14.45" customHeight="1" x14ac:dyDescent="0.25">
      <c r="A27" s="86">
        <v>761200</v>
      </c>
      <c r="B27" s="46" t="s">
        <v>105</v>
      </c>
      <c r="D27" s="11">
        <v>719677.886772</v>
      </c>
      <c r="F27" s="15">
        <v>731700</v>
      </c>
      <c r="G27" s="14">
        <v>11</v>
      </c>
      <c r="H27" s="16">
        <v>146123.743973</v>
      </c>
      <c r="I27" s="14">
        <v>22</v>
      </c>
      <c r="K27" s="1">
        <f t="shared" si="6"/>
        <v>7591.6575246030707</v>
      </c>
      <c r="L27" s="1">
        <f t="shared" si="7"/>
        <v>138532.08644839693</v>
      </c>
      <c r="M27" s="33">
        <f t="shared" si="0"/>
        <v>-6926.6043224198474</v>
      </c>
      <c r="O27" s="86">
        <v>761200</v>
      </c>
      <c r="P27" s="21">
        <f t="shared" si="1"/>
        <v>-34114.400751913425</v>
      </c>
    </row>
    <row r="28" spans="1:16" ht="14.45" customHeight="1" x14ac:dyDescent="0.25">
      <c r="A28" s="86">
        <v>771200</v>
      </c>
      <c r="B28" s="46" t="s">
        <v>106</v>
      </c>
      <c r="D28" s="11">
        <v>558727.95724362298</v>
      </c>
      <c r="F28" s="15">
        <v>790500</v>
      </c>
      <c r="G28" s="14">
        <v>11</v>
      </c>
      <c r="H28" s="16">
        <v>72522.274390000006</v>
      </c>
      <c r="I28" s="14">
        <v>23</v>
      </c>
      <c r="K28" s="1">
        <f t="shared" si="6"/>
        <v>3767.7947136086423</v>
      </c>
      <c r="L28" s="1">
        <f t="shared" si="7"/>
        <v>68754.479676391362</v>
      </c>
      <c r="M28" s="33">
        <f t="shared" si="0"/>
        <v>-3437.7239838195683</v>
      </c>
      <c r="O28" s="86">
        <v>771200</v>
      </c>
      <c r="P28" s="21">
        <f t="shared" si="1"/>
        <v>27936.397862181151</v>
      </c>
    </row>
    <row r="29" spans="1:16" x14ac:dyDescent="0.25">
      <c r="A29" s="86">
        <v>780500</v>
      </c>
      <c r="B29" s="46" t="s">
        <v>107</v>
      </c>
      <c r="D29" s="11">
        <v>69001.155411299987</v>
      </c>
      <c r="F29" s="15">
        <v>8521</v>
      </c>
      <c r="G29" s="14">
        <v>10</v>
      </c>
      <c r="H29" s="16">
        <v>142301.48989411787</v>
      </c>
      <c r="I29" s="14">
        <v>24</v>
      </c>
      <c r="L29" s="1">
        <f>+H29</f>
        <v>142301.48989411787</v>
      </c>
      <c r="M29" s="33">
        <f t="shared" si="0"/>
        <v>-7115.0744947058938</v>
      </c>
      <c r="O29" s="86">
        <v>780500</v>
      </c>
      <c r="P29" s="21">
        <f t="shared" si="1"/>
        <v>1043.584847621167</v>
      </c>
    </row>
    <row r="30" spans="1:16" ht="14.45" customHeight="1" x14ac:dyDescent="0.25">
      <c r="A30" s="64">
        <v>790500</v>
      </c>
      <c r="B30" s="46" t="s">
        <v>108</v>
      </c>
      <c r="D30" s="11">
        <v>72522.274390000006</v>
      </c>
      <c r="F30" s="15">
        <v>150005</v>
      </c>
      <c r="G30" s="14">
        <v>10</v>
      </c>
      <c r="H30" s="16">
        <v>78810.839545462339</v>
      </c>
      <c r="I30" s="14">
        <v>25</v>
      </c>
      <c r="L30" s="1">
        <f t="shared" ref="L30:L32" si="8">+H30</f>
        <v>78810.839545462339</v>
      </c>
      <c r="M30" s="33">
        <f t="shared" si="0"/>
        <v>-3940.541977273117</v>
      </c>
      <c r="O30" s="64">
        <v>790500</v>
      </c>
      <c r="P30" s="21">
        <f t="shared" si="1"/>
        <v>-3437.7239838195683</v>
      </c>
    </row>
    <row r="31" spans="1:16" ht="14.45" customHeight="1" x14ac:dyDescent="0.25">
      <c r="A31" s="64" t="s">
        <v>88</v>
      </c>
      <c r="B31" s="46" t="s">
        <v>109</v>
      </c>
      <c r="D31" s="11">
        <v>115974.23157810001</v>
      </c>
      <c r="F31" s="15">
        <v>8319</v>
      </c>
      <c r="G31" s="14">
        <v>8</v>
      </c>
      <c r="H31" s="16">
        <v>639532.79813399783</v>
      </c>
      <c r="I31" s="14">
        <v>26</v>
      </c>
      <c r="L31" s="1">
        <f t="shared" si="8"/>
        <v>639532.79813399783</v>
      </c>
      <c r="M31" s="33">
        <f t="shared" si="0"/>
        <v>-31976.639906699893</v>
      </c>
      <c r="O31" s="64" t="s">
        <v>88</v>
      </c>
      <c r="P31" s="21">
        <f t="shared" si="1"/>
        <v>5798.7115789050004</v>
      </c>
    </row>
    <row r="32" spans="1:16" ht="14.45" customHeight="1" x14ac:dyDescent="0.25">
      <c r="A32" s="51" t="s">
        <v>97</v>
      </c>
      <c r="B32" s="46" t="s">
        <v>83</v>
      </c>
      <c r="D32" s="11">
        <v>143481</v>
      </c>
      <c r="F32" s="15">
        <v>8621</v>
      </c>
      <c r="G32" s="14">
        <v>8</v>
      </c>
      <c r="H32" s="16">
        <v>134372.4629442</v>
      </c>
      <c r="I32" s="14">
        <v>27</v>
      </c>
      <c r="L32" s="1">
        <f t="shared" si="8"/>
        <v>134372.4629442</v>
      </c>
      <c r="M32" s="33">
        <f t="shared" si="0"/>
        <v>-6718.6231472100008</v>
      </c>
      <c r="O32" s="51" t="s">
        <v>97</v>
      </c>
      <c r="P32" s="21">
        <f t="shared" si="1"/>
        <v>7174.05</v>
      </c>
    </row>
    <row r="33" spans="1:16" ht="14.45" customHeight="1" x14ac:dyDescent="0.25">
      <c r="B33" s="13" t="s">
        <v>4</v>
      </c>
      <c r="D33" s="4">
        <v>7705049.5808289116</v>
      </c>
      <c r="F33" s="12"/>
      <c r="G33" s="12"/>
      <c r="H33" s="12">
        <f>SUM(H6:H32)</f>
        <v>7705049.963328911</v>
      </c>
      <c r="I33" s="12"/>
      <c r="J33" s="12">
        <f>SUM(J6:J32)</f>
        <v>2568349.9877763041</v>
      </c>
      <c r="K33" s="12">
        <f t="shared" ref="K33:L33" si="9">SUM(K6:K32)</f>
        <v>2568349.9877763037</v>
      </c>
      <c r="L33" s="12">
        <f t="shared" si="9"/>
        <v>2568349.9877763023</v>
      </c>
      <c r="M33" s="12">
        <f>SUM(M6:M32)</f>
        <v>6.9121597334742546E-11</v>
      </c>
      <c r="O33" s="4"/>
      <c r="P33" s="21">
        <f>SUM(P6:P32)</f>
        <v>7.0031092036515474E-11</v>
      </c>
    </row>
    <row r="34" spans="1:16" ht="16.899999999999999" customHeight="1" x14ac:dyDescent="0.25">
      <c r="F34" s="10" t="s">
        <v>3</v>
      </c>
      <c r="G34" s="10"/>
      <c r="H34" s="9">
        <f>+H33/3</f>
        <v>2568349.9877763037</v>
      </c>
      <c r="I34" s="8"/>
      <c r="J34" s="7">
        <f>+H34-J33</f>
        <v>0</v>
      </c>
      <c r="K34" s="7">
        <f>+H34-K33</f>
        <v>0</v>
      </c>
      <c r="L34" s="7">
        <f>+H34-L33</f>
        <v>0</v>
      </c>
    </row>
    <row r="35" spans="1:16" ht="16.899999999999999" customHeight="1" x14ac:dyDescent="0.25"/>
    <row r="36" spans="1:16" ht="16.899999999999999" customHeight="1" x14ac:dyDescent="0.25">
      <c r="F36" s="133" t="s">
        <v>2</v>
      </c>
      <c r="G36" s="134"/>
      <c r="H36" s="134"/>
      <c r="I36" s="135"/>
    </row>
    <row r="37" spans="1:16" ht="37.9" customHeight="1" x14ac:dyDescent="0.25">
      <c r="F37" s="34" t="s">
        <v>1</v>
      </c>
      <c r="G37" s="35" t="s">
        <v>14</v>
      </c>
      <c r="H37" s="36" t="s">
        <v>29</v>
      </c>
      <c r="I37" s="34" t="s">
        <v>0</v>
      </c>
    </row>
    <row r="38" spans="1:16" x14ac:dyDescent="0.25">
      <c r="A38" s="154"/>
      <c r="B38" s="108"/>
      <c r="F38" s="70">
        <v>8328</v>
      </c>
      <c r="G38" s="72">
        <v>14</v>
      </c>
      <c r="H38" s="92">
        <f>+VLOOKUP(F38,$A$6:$D$32,4,0)</f>
        <v>419364.63202133332</v>
      </c>
      <c r="I38" s="5">
        <v>1</v>
      </c>
    </row>
    <row r="39" spans="1:16" x14ac:dyDescent="0.25">
      <c r="A39" s="107"/>
      <c r="B39" s="108"/>
      <c r="F39" s="64">
        <v>150851</v>
      </c>
      <c r="G39" s="73">
        <v>14</v>
      </c>
      <c r="H39" s="92">
        <f t="shared" ref="H39:H64" si="10">+VLOOKUP(F39,$A$6:$D$32,4,0)</f>
        <v>334920.09471406403</v>
      </c>
      <c r="I39" s="5">
        <v>2</v>
      </c>
    </row>
    <row r="40" spans="1:16" x14ac:dyDescent="0.25">
      <c r="A40" s="155"/>
      <c r="B40" s="108"/>
      <c r="F40" s="104">
        <v>750200</v>
      </c>
      <c r="G40" s="72">
        <v>14</v>
      </c>
      <c r="H40" s="92">
        <f t="shared" si="10"/>
        <v>335317.44463510811</v>
      </c>
      <c r="I40" s="5">
        <v>3</v>
      </c>
    </row>
    <row r="41" spans="1:16" x14ac:dyDescent="0.25">
      <c r="A41" s="107"/>
      <c r="B41" s="108"/>
      <c r="F41" s="64">
        <v>771200</v>
      </c>
      <c r="G41" s="65">
        <v>14</v>
      </c>
      <c r="H41" s="92">
        <f t="shared" si="10"/>
        <v>558727.95724362298</v>
      </c>
      <c r="I41" s="5">
        <v>4</v>
      </c>
      <c r="J41" s="39"/>
    </row>
    <row r="42" spans="1:16" x14ac:dyDescent="0.25">
      <c r="A42" s="107"/>
      <c r="B42" s="108"/>
      <c r="F42" s="64" t="s">
        <v>88</v>
      </c>
      <c r="G42" s="72">
        <v>14</v>
      </c>
      <c r="H42" s="92">
        <f t="shared" si="10"/>
        <v>115974.23157810001</v>
      </c>
      <c r="I42" s="5">
        <v>5</v>
      </c>
      <c r="J42" s="39"/>
    </row>
    <row r="43" spans="1:16" x14ac:dyDescent="0.25">
      <c r="A43" s="107"/>
      <c r="B43" s="108"/>
      <c r="F43" s="64" t="s">
        <v>97</v>
      </c>
      <c r="G43" s="73">
        <v>14</v>
      </c>
      <c r="H43" s="92">
        <f t="shared" si="10"/>
        <v>143481</v>
      </c>
      <c r="I43" s="5">
        <v>6</v>
      </c>
      <c r="J43" s="1">
        <f>+H48+H44+H45+H46+H47+H49+H50</f>
        <v>2183805.3049080987</v>
      </c>
    </row>
    <row r="44" spans="1:16" x14ac:dyDescent="0.25">
      <c r="A44" s="107"/>
      <c r="B44" s="108"/>
      <c r="F44" s="64">
        <v>8022</v>
      </c>
      <c r="G44" s="65">
        <v>13</v>
      </c>
      <c r="H44" s="92">
        <f t="shared" si="10"/>
        <v>722995.75433417084</v>
      </c>
      <c r="I44" s="5">
        <v>7</v>
      </c>
      <c r="J44" s="1">
        <f>+H34-SUM(J6:J11)</f>
        <v>660564.62758407532</v>
      </c>
    </row>
    <row r="45" spans="1:16" x14ac:dyDescent="0.25">
      <c r="A45" s="107"/>
      <c r="B45" s="108"/>
      <c r="F45" s="64">
        <v>8713</v>
      </c>
      <c r="G45" s="65">
        <v>13</v>
      </c>
      <c r="H45" s="92">
        <f t="shared" si="10"/>
        <v>146425.61898061368</v>
      </c>
      <c r="I45" s="5">
        <v>8</v>
      </c>
      <c r="J45" s="44">
        <f>+J44/J43</f>
        <v>0.30248329651890554</v>
      </c>
    </row>
    <row r="46" spans="1:16" x14ac:dyDescent="0.25">
      <c r="A46" s="107"/>
      <c r="B46" s="108"/>
      <c r="F46" s="64">
        <v>731900</v>
      </c>
      <c r="G46" s="72">
        <v>13</v>
      </c>
      <c r="H46" s="92">
        <f t="shared" si="10"/>
        <v>456346.52255762357</v>
      </c>
      <c r="I46" s="5">
        <v>9</v>
      </c>
    </row>
    <row r="47" spans="1:16" x14ac:dyDescent="0.25">
      <c r="A47" s="107"/>
      <c r="B47" s="108"/>
      <c r="F47" s="64">
        <v>740800</v>
      </c>
      <c r="G47" s="72">
        <v>13</v>
      </c>
      <c r="H47" s="92">
        <f t="shared" si="10"/>
        <v>307799.42506000004</v>
      </c>
      <c r="I47" s="5">
        <v>10</v>
      </c>
    </row>
    <row r="48" spans="1:16" x14ac:dyDescent="0.25">
      <c r="A48" s="107"/>
      <c r="B48" s="108"/>
      <c r="F48" s="64">
        <v>750800</v>
      </c>
      <c r="G48" s="65">
        <v>13</v>
      </c>
      <c r="H48" s="92">
        <f t="shared" si="10"/>
        <v>323381.37455299357</v>
      </c>
      <c r="I48" s="5">
        <v>11</v>
      </c>
      <c r="J48" s="39"/>
    </row>
    <row r="49" spans="1:21" x14ac:dyDescent="0.25">
      <c r="A49" s="107"/>
      <c r="B49" s="108"/>
      <c r="F49" s="64">
        <v>780500</v>
      </c>
      <c r="G49" s="65">
        <v>13</v>
      </c>
      <c r="H49" s="92">
        <f t="shared" si="10"/>
        <v>69001.155411299987</v>
      </c>
      <c r="I49" s="5">
        <v>12</v>
      </c>
      <c r="J49" s="39"/>
    </row>
    <row r="50" spans="1:21" x14ac:dyDescent="0.25">
      <c r="A50" s="107"/>
      <c r="B50" s="108"/>
      <c r="F50" s="64">
        <v>150862</v>
      </c>
      <c r="G50" s="72">
        <v>13</v>
      </c>
      <c r="H50" s="92">
        <f t="shared" ref="H50" si="11">+VLOOKUP(F50,$A$6:$D$32,4,0)</f>
        <v>157855.45401139685</v>
      </c>
      <c r="I50" s="5">
        <v>13</v>
      </c>
      <c r="J50" s="39"/>
    </row>
    <row r="51" spans="1:21" x14ac:dyDescent="0.25">
      <c r="A51" s="107"/>
      <c r="B51" s="108"/>
      <c r="F51" s="64">
        <v>8620</v>
      </c>
      <c r="G51" s="72">
        <v>12</v>
      </c>
      <c r="H51" s="92">
        <f t="shared" si="10"/>
        <v>202176.47889371228</v>
      </c>
      <c r="I51" s="5">
        <v>14</v>
      </c>
      <c r="J51" s="39"/>
    </row>
    <row r="52" spans="1:21" x14ac:dyDescent="0.25">
      <c r="A52" s="107"/>
      <c r="B52" s="108"/>
      <c r="F52" s="64">
        <v>150863</v>
      </c>
      <c r="G52" s="72">
        <v>12</v>
      </c>
      <c r="H52" s="92">
        <f t="shared" si="10"/>
        <v>152875.2843618</v>
      </c>
      <c r="I52" s="5">
        <v>15</v>
      </c>
      <c r="P52" s="99"/>
      <c r="Q52" s="99"/>
      <c r="R52" s="99"/>
      <c r="S52" s="99"/>
      <c r="T52" s="99"/>
      <c r="U52" s="99"/>
    </row>
    <row r="53" spans="1:21" x14ac:dyDescent="0.25">
      <c r="A53" s="107"/>
      <c r="B53" s="108"/>
      <c r="F53" s="64">
        <v>731601</v>
      </c>
      <c r="G53" s="65">
        <v>12</v>
      </c>
      <c r="H53" s="92">
        <f t="shared" si="10"/>
        <v>351093.73671989999</v>
      </c>
      <c r="I53" s="5">
        <v>16</v>
      </c>
      <c r="J53" s="1">
        <f>+H57+H55+H58+H59+H60+H56</f>
        <v>1659552.1391144923</v>
      </c>
      <c r="P53" s="99"/>
      <c r="Q53" s="99"/>
      <c r="R53" s="99"/>
      <c r="S53" s="99"/>
      <c r="T53" s="99"/>
      <c r="U53" s="99"/>
    </row>
    <row r="54" spans="1:21" x14ac:dyDescent="0.25">
      <c r="A54" s="107"/>
      <c r="B54" s="108"/>
      <c r="F54" s="64">
        <v>730100</v>
      </c>
      <c r="G54" s="65">
        <v>12</v>
      </c>
      <c r="H54" s="92">
        <f t="shared" si="10"/>
        <v>252744.06862090004</v>
      </c>
      <c r="I54" s="5">
        <v>17</v>
      </c>
      <c r="J54" s="1">
        <f>+H34-SUM(K12:K22)</f>
        <v>86219.741855968256</v>
      </c>
      <c r="P54" s="102"/>
      <c r="Q54" s="124"/>
      <c r="R54" s="125"/>
      <c r="S54" s="99"/>
      <c r="T54" s="99"/>
      <c r="U54" s="99"/>
    </row>
    <row r="55" spans="1:21" x14ac:dyDescent="0.25">
      <c r="A55" s="107"/>
      <c r="B55" s="108"/>
      <c r="F55" s="64">
        <v>761200</v>
      </c>
      <c r="G55" s="72">
        <v>11</v>
      </c>
      <c r="H55" s="92">
        <f t="shared" si="10"/>
        <v>719677.886772</v>
      </c>
      <c r="I55" s="5">
        <v>18</v>
      </c>
      <c r="J55" s="44">
        <f>+J54/J53</f>
        <v>5.1953620391808591E-2</v>
      </c>
      <c r="P55" s="99"/>
      <c r="Q55" s="99"/>
      <c r="R55" s="99"/>
      <c r="S55" s="99"/>
      <c r="T55" s="99"/>
      <c r="U55" s="99"/>
    </row>
    <row r="56" spans="1:21" x14ac:dyDescent="0.25">
      <c r="A56" s="107"/>
      <c r="B56" s="108"/>
      <c r="F56" s="64">
        <v>701700</v>
      </c>
      <c r="G56" s="73">
        <v>11</v>
      </c>
      <c r="H56" s="92">
        <f t="shared" si="10"/>
        <v>202450.51084243998</v>
      </c>
      <c r="I56" s="5">
        <v>19</v>
      </c>
      <c r="P56" s="99"/>
      <c r="Q56" s="99"/>
      <c r="R56" s="99"/>
      <c r="S56" s="99"/>
      <c r="T56" s="99"/>
      <c r="U56" s="99"/>
    </row>
    <row r="57" spans="1:21" x14ac:dyDescent="0.25">
      <c r="A57" s="107"/>
      <c r="B57" s="108"/>
      <c r="F57" s="64">
        <v>8430</v>
      </c>
      <c r="G57" s="72">
        <v>11</v>
      </c>
      <c r="H57" s="92">
        <f t="shared" ref="H57" si="12">+VLOOKUP(F57,$A$6:$D$32,4,0)</f>
        <v>109047.88823040001</v>
      </c>
      <c r="I57" s="5">
        <v>20</v>
      </c>
      <c r="P57" s="99"/>
      <c r="Q57" s="99"/>
      <c r="R57" s="99"/>
      <c r="S57" s="99"/>
      <c r="T57" s="99"/>
      <c r="U57" s="99"/>
    </row>
    <row r="58" spans="1:21" x14ac:dyDescent="0.25">
      <c r="A58" s="153"/>
      <c r="B58" s="108"/>
      <c r="F58" s="71">
        <v>730200</v>
      </c>
      <c r="G58" s="65">
        <v>11</v>
      </c>
      <c r="H58" s="92">
        <f t="shared" si="10"/>
        <v>409729.83490665251</v>
      </c>
      <c r="I58" s="5">
        <v>21</v>
      </c>
      <c r="P58" s="99"/>
      <c r="Q58" s="99"/>
      <c r="R58" s="99"/>
      <c r="S58" s="99"/>
      <c r="T58" s="99"/>
      <c r="U58" s="99"/>
    </row>
    <row r="59" spans="1:21" x14ac:dyDescent="0.25">
      <c r="A59" s="107"/>
      <c r="B59" s="108"/>
      <c r="F59" s="64">
        <v>731700</v>
      </c>
      <c r="G59" s="72">
        <v>11</v>
      </c>
      <c r="H59" s="92">
        <f t="shared" si="10"/>
        <v>146123.743973</v>
      </c>
      <c r="I59" s="5">
        <v>22</v>
      </c>
    </row>
    <row r="60" spans="1:21" x14ac:dyDescent="0.25">
      <c r="A60" s="107"/>
      <c r="B60" s="108"/>
      <c r="F60" s="126">
        <v>790500</v>
      </c>
      <c r="G60" s="127">
        <v>11</v>
      </c>
      <c r="H60" s="128">
        <f t="shared" si="10"/>
        <v>72522.274390000006</v>
      </c>
      <c r="I60" s="5">
        <v>23</v>
      </c>
    </row>
    <row r="61" spans="1:21" x14ac:dyDescent="0.25">
      <c r="A61" s="107"/>
      <c r="B61" s="108"/>
      <c r="F61" s="64">
        <v>8521</v>
      </c>
      <c r="G61" s="65">
        <v>10</v>
      </c>
      <c r="H61" s="92">
        <f t="shared" si="10"/>
        <v>142301.48989411787</v>
      </c>
      <c r="I61" s="5">
        <v>24</v>
      </c>
    </row>
    <row r="62" spans="1:21" x14ac:dyDescent="0.25">
      <c r="A62" s="107"/>
      <c r="B62" s="108"/>
      <c r="F62" s="64">
        <v>150005</v>
      </c>
      <c r="G62" s="65">
        <v>10</v>
      </c>
      <c r="H62" s="92">
        <f t="shared" si="10"/>
        <v>78810.839545462339</v>
      </c>
      <c r="I62" s="5">
        <v>25</v>
      </c>
    </row>
    <row r="63" spans="1:21" x14ac:dyDescent="0.25">
      <c r="A63" s="153"/>
      <c r="B63" s="108"/>
      <c r="F63" s="68">
        <v>8319</v>
      </c>
      <c r="G63" s="65">
        <v>8</v>
      </c>
      <c r="H63" s="92">
        <f t="shared" si="10"/>
        <v>639532.79813399783</v>
      </c>
      <c r="I63" s="5">
        <v>26</v>
      </c>
    </row>
    <row r="64" spans="1:21" x14ac:dyDescent="0.25">
      <c r="A64" s="107"/>
      <c r="B64" s="108"/>
      <c r="F64" s="64">
        <v>8621</v>
      </c>
      <c r="G64" s="65">
        <v>8</v>
      </c>
      <c r="H64" s="92">
        <f t="shared" si="10"/>
        <v>134372.4629442</v>
      </c>
      <c r="I64" s="5">
        <v>27</v>
      </c>
    </row>
    <row r="65" spans="4:8" x14ac:dyDescent="0.25">
      <c r="H65" s="4">
        <f>SUM(H38:H64)</f>
        <v>7705049.963328911</v>
      </c>
    </row>
    <row r="66" spans="4:8" x14ac:dyDescent="0.25">
      <c r="H66" s="1">
        <f>+H65-D33</f>
        <v>0.38249999936670065</v>
      </c>
    </row>
    <row r="72" spans="4:8" ht="18.75" x14ac:dyDescent="0.25">
      <c r="D72" s="106"/>
      <c r="E72" s="106"/>
      <c r="F72" s="150"/>
      <c r="G72" s="151"/>
      <c r="H72" s="106"/>
    </row>
  </sheetData>
  <mergeCells count="12">
    <mergeCell ref="D3:D5"/>
    <mergeCell ref="F3:I3"/>
    <mergeCell ref="J3:L3"/>
    <mergeCell ref="M3:M5"/>
    <mergeCell ref="O3:O5"/>
    <mergeCell ref="J4:L4"/>
    <mergeCell ref="P3:P5"/>
    <mergeCell ref="F36:I36"/>
    <mergeCell ref="F4:F5"/>
    <mergeCell ref="G4:G5"/>
    <mergeCell ref="H4:H5"/>
    <mergeCell ref="I4:I5"/>
  </mergeCells>
  <printOptions horizontalCentered="1"/>
  <pageMargins left="0.19685039370078741" right="0.19685039370078741" top="1.425" bottom="0.74803149606299213" header="1.0236220472440944" footer="0.51181102362204722"/>
  <pageSetup paperSize="9" scale="80" fitToWidth="2" orientation="landscape" r:id="rId1"/>
  <headerFooter>
    <oddHeader xml:space="preserve">&amp;C&amp;"-,Grassetto"&amp;18INDICAZIONI OPERATIVE: Allegato FKT_02
&amp;R: </oddHeader>
    <oddFooter>&amp;C&amp;14pag. n. &amp;P di &amp;N</oddFooter>
  </headerFooter>
  <colBreaks count="1" manualBreakCount="1">
    <brk id="1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1D796-C04B-40EB-8CE3-B18E9B86BE68}">
  <sheetPr>
    <tabColor rgb="FFFFFF00"/>
    <pageSetUpPr fitToPage="1"/>
  </sheetPr>
  <dimension ref="A1:T92"/>
  <sheetViews>
    <sheetView zoomScale="80" zoomScaleNormal="80" workbookViewId="0">
      <pane xSplit="2" ySplit="5" topLeftCell="C30" activePane="bottomRight" state="frozen"/>
      <selection activeCell="B14" sqref="B14"/>
      <selection pane="topRight" activeCell="B14" sqref="B14"/>
      <selection pane="bottomLeft" activeCell="B14" sqref="B14"/>
      <selection pane="bottomRight" activeCell="J67" sqref="J67"/>
    </sheetView>
  </sheetViews>
  <sheetFormatPr defaultColWidth="8.85546875" defaultRowHeight="15" x14ac:dyDescent="0.25"/>
  <cols>
    <col min="1" max="1" width="7.85546875" style="3" bestFit="1" customWidth="1"/>
    <col min="2" max="2" width="72.42578125" style="2" bestFit="1" customWidth="1"/>
    <col min="3" max="3" width="0.85546875" style="1" customWidth="1"/>
    <col min="4" max="4" width="13.28515625" style="1" bestFit="1" customWidth="1"/>
    <col min="5" max="5" width="0.85546875" style="1" customWidth="1"/>
    <col min="6" max="6" width="8.85546875" style="1" bestFit="1" customWidth="1"/>
    <col min="7" max="7" width="10.140625" style="1" customWidth="1"/>
    <col min="8" max="8" width="17" style="1" bestFit="1" customWidth="1"/>
    <col min="9" max="9" width="6.7109375" style="1" customWidth="1"/>
    <col min="10" max="11" width="10.140625" style="1" bestFit="1" customWidth="1"/>
    <col min="12" max="12" width="10.7109375" style="1" customWidth="1"/>
    <col min="13" max="13" width="15.7109375" style="1" customWidth="1"/>
    <col min="14" max="14" width="0.85546875" style="1" customWidth="1"/>
    <col min="15" max="15" width="8.7109375" style="1" customWidth="1"/>
    <col min="16" max="16" width="10.7109375" style="1" customWidth="1"/>
    <col min="17" max="18" width="4.140625" style="1" bestFit="1" customWidth="1"/>
    <col min="19" max="19" width="2.7109375" style="1" customWidth="1"/>
    <col min="20" max="20" width="10.7109375" style="1" customWidth="1"/>
    <col min="21" max="21" width="8.85546875" style="1"/>
    <col min="22" max="22" width="12.42578125" style="1" bestFit="1" customWidth="1"/>
    <col min="23" max="23" width="10.140625" style="1" bestFit="1" customWidth="1"/>
    <col min="24" max="16384" width="8.85546875" style="1"/>
  </cols>
  <sheetData>
    <row r="1" spans="1:20" ht="31.9" customHeight="1" x14ac:dyDescent="0.25">
      <c r="A1" s="24" t="s">
        <v>264</v>
      </c>
    </row>
    <row r="2" spans="1:20" ht="16.149999999999999" customHeight="1" x14ac:dyDescent="0.25">
      <c r="A2" s="19">
        <v>1</v>
      </c>
      <c r="B2" s="19">
        <v>2</v>
      </c>
      <c r="C2" s="31"/>
      <c r="D2" s="19">
        <v>3</v>
      </c>
      <c r="E2" s="31"/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31"/>
      <c r="O2" s="19">
        <v>20</v>
      </c>
      <c r="P2" s="19">
        <v>21</v>
      </c>
    </row>
    <row r="3" spans="1:20" ht="22.15" customHeight="1" x14ac:dyDescent="0.25">
      <c r="A3" s="18" t="s">
        <v>13</v>
      </c>
      <c r="B3" s="26" t="s">
        <v>18</v>
      </c>
      <c r="C3" s="31"/>
      <c r="D3" s="136" t="s">
        <v>256</v>
      </c>
      <c r="E3" s="31"/>
      <c r="F3" s="137" t="s">
        <v>257</v>
      </c>
      <c r="G3" s="138"/>
      <c r="H3" s="138"/>
      <c r="I3" s="139"/>
      <c r="J3" s="140" t="s">
        <v>12</v>
      </c>
      <c r="K3" s="140"/>
      <c r="L3" s="140"/>
      <c r="M3" s="141" t="s">
        <v>259</v>
      </c>
      <c r="N3" s="31"/>
      <c r="O3" s="142" t="s">
        <v>17</v>
      </c>
      <c r="P3" s="143" t="s">
        <v>235</v>
      </c>
      <c r="R3" s="17">
        <v>0.05</v>
      </c>
    </row>
    <row r="4" spans="1:20" ht="22.15" customHeight="1" x14ac:dyDescent="0.25">
      <c r="A4" s="18" t="s">
        <v>30</v>
      </c>
      <c r="B4" s="47" t="s">
        <v>110</v>
      </c>
      <c r="C4" s="31"/>
      <c r="D4" s="136"/>
      <c r="E4" s="31"/>
      <c r="F4" s="144" t="s">
        <v>11</v>
      </c>
      <c r="G4" s="141" t="s">
        <v>15</v>
      </c>
      <c r="H4" s="141" t="s">
        <v>29</v>
      </c>
      <c r="I4" s="144" t="s">
        <v>10</v>
      </c>
      <c r="J4" s="140" t="s">
        <v>28</v>
      </c>
      <c r="K4" s="140"/>
      <c r="L4" s="140"/>
      <c r="M4" s="141"/>
      <c r="N4" s="31"/>
      <c r="O4" s="142"/>
      <c r="P4" s="143"/>
      <c r="R4" s="17">
        <v>0</v>
      </c>
    </row>
    <row r="5" spans="1:20" ht="22.35" customHeight="1" x14ac:dyDescent="0.25">
      <c r="A5" s="28" t="s">
        <v>9</v>
      </c>
      <c r="B5" s="29" t="s">
        <v>8</v>
      </c>
      <c r="C5" s="31"/>
      <c r="D5" s="136"/>
      <c r="E5" s="31"/>
      <c r="F5" s="144"/>
      <c r="G5" s="141"/>
      <c r="H5" s="141"/>
      <c r="I5" s="144"/>
      <c r="J5" s="30" t="s">
        <v>7</v>
      </c>
      <c r="K5" s="30" t="s">
        <v>6</v>
      </c>
      <c r="L5" s="30" t="s">
        <v>5</v>
      </c>
      <c r="M5" s="141"/>
      <c r="N5" s="31"/>
      <c r="O5" s="142"/>
      <c r="P5" s="143" t="s">
        <v>16</v>
      </c>
      <c r="R5" s="17">
        <v>-0.05</v>
      </c>
    </row>
    <row r="6" spans="1:20" ht="14.45" customHeight="1" x14ac:dyDescent="0.25">
      <c r="A6" s="95">
        <v>8027</v>
      </c>
      <c r="B6" s="1" t="s">
        <v>111</v>
      </c>
      <c r="D6" s="11">
        <v>268855.96668354294</v>
      </c>
      <c r="F6" s="15">
        <v>770100</v>
      </c>
      <c r="G6" s="14">
        <v>20</v>
      </c>
      <c r="H6" s="16">
        <v>22475.298615429023</v>
      </c>
      <c r="I6" s="14">
        <v>1</v>
      </c>
      <c r="J6" s="43">
        <f>+H6</f>
        <v>22475.298615429023</v>
      </c>
      <c r="K6" s="43"/>
      <c r="L6" s="43"/>
      <c r="M6" s="33">
        <f>(J6*$R$3)+(K6*$R$4)+(L6*$R$5)</f>
        <v>1123.7649307714512</v>
      </c>
      <c r="O6" s="95">
        <v>8027</v>
      </c>
      <c r="P6" s="21">
        <f>VLOOKUP(O6,$F$6:$M$45,8,FALSE)</f>
        <v>-13442.798334177147</v>
      </c>
      <c r="T6" s="3"/>
    </row>
    <row r="7" spans="1:20" ht="14.45" customHeight="1" x14ac:dyDescent="0.25">
      <c r="A7" s="95">
        <v>8111</v>
      </c>
      <c r="B7" s="1" t="s">
        <v>113</v>
      </c>
      <c r="D7" s="11">
        <v>169106.49437058411</v>
      </c>
      <c r="F7" s="15">
        <v>8122</v>
      </c>
      <c r="G7" s="14">
        <v>19</v>
      </c>
      <c r="H7" s="16">
        <v>502835.04071811948</v>
      </c>
      <c r="I7" s="14">
        <v>2</v>
      </c>
      <c r="J7" s="43">
        <f t="shared" ref="J7:J9" si="0">+H7</f>
        <v>502835.04071811948</v>
      </c>
      <c r="K7" s="43"/>
      <c r="L7" s="43"/>
      <c r="M7" s="33">
        <f t="shared" ref="M7:M45" si="1">(J7*$R$3)+(K7*$R$4)+(L7*$R$5)</f>
        <v>25141.752035905974</v>
      </c>
      <c r="O7" s="95">
        <v>8111</v>
      </c>
      <c r="P7" s="21">
        <f t="shared" ref="P7:P45" si="2">VLOOKUP(O7,$F$6:$M$45,8,FALSE)</f>
        <v>-8455.3247185292057</v>
      </c>
      <c r="T7" s="3"/>
    </row>
    <row r="8" spans="1:20" ht="14.45" customHeight="1" x14ac:dyDescent="0.25">
      <c r="A8" s="95">
        <v>8122</v>
      </c>
      <c r="B8" s="1" t="s">
        <v>115</v>
      </c>
      <c r="D8" s="11">
        <v>502835.04071811948</v>
      </c>
      <c r="F8" s="15">
        <v>8621</v>
      </c>
      <c r="G8" s="14">
        <v>19</v>
      </c>
      <c r="H8" s="16">
        <v>328752.19916432537</v>
      </c>
      <c r="I8" s="14">
        <v>3</v>
      </c>
      <c r="J8" s="43">
        <f t="shared" si="0"/>
        <v>328752.19916432537</v>
      </c>
      <c r="K8" s="43"/>
      <c r="L8" s="43"/>
      <c r="M8" s="33">
        <f t="shared" si="1"/>
        <v>16437.609958216268</v>
      </c>
      <c r="O8" s="95">
        <v>8122</v>
      </c>
      <c r="P8" s="21">
        <f t="shared" si="2"/>
        <v>25141.752035905974</v>
      </c>
      <c r="T8" s="3"/>
    </row>
    <row r="9" spans="1:20" ht="14.45" customHeight="1" x14ac:dyDescent="0.25">
      <c r="A9" s="95">
        <v>8433</v>
      </c>
      <c r="B9" s="1" t="s">
        <v>117</v>
      </c>
      <c r="D9" s="11">
        <v>290152.40381870122</v>
      </c>
      <c r="F9" s="15" t="s">
        <v>123</v>
      </c>
      <c r="G9" s="14">
        <v>19</v>
      </c>
      <c r="H9" s="16">
        <v>583867.24770586973</v>
      </c>
      <c r="I9" s="14">
        <v>4</v>
      </c>
      <c r="J9" s="43">
        <f t="shared" si="0"/>
        <v>583867.24770586973</v>
      </c>
      <c r="K9" s="43"/>
      <c r="L9" s="43"/>
      <c r="M9" s="33">
        <f t="shared" si="1"/>
        <v>29193.362385293487</v>
      </c>
      <c r="O9" s="95">
        <v>8433</v>
      </c>
      <c r="P9" s="21">
        <f t="shared" si="2"/>
        <v>12136.952866413136</v>
      </c>
      <c r="T9" s="3"/>
    </row>
    <row r="10" spans="1:20" ht="14.45" customHeight="1" x14ac:dyDescent="0.25">
      <c r="A10" s="95">
        <v>8437</v>
      </c>
      <c r="B10" s="1" t="s">
        <v>119</v>
      </c>
      <c r="D10" s="11">
        <v>161745.55609192143</v>
      </c>
      <c r="F10" s="15" t="s">
        <v>139</v>
      </c>
      <c r="G10" s="14">
        <v>19</v>
      </c>
      <c r="H10" s="16">
        <v>189952.44565564403</v>
      </c>
      <c r="I10" s="14">
        <v>5</v>
      </c>
      <c r="J10" s="43">
        <f>+H10</f>
        <v>189952.44565564403</v>
      </c>
      <c r="K10" s="43"/>
      <c r="L10" s="43"/>
      <c r="M10" s="33">
        <f t="shared" si="1"/>
        <v>9497.6222827822021</v>
      </c>
      <c r="O10" s="95">
        <v>8437</v>
      </c>
      <c r="P10" s="21">
        <f t="shared" si="2"/>
        <v>-8087.2778045960722</v>
      </c>
      <c r="T10" s="3"/>
    </row>
    <row r="11" spans="1:20" ht="14.45" customHeight="1" x14ac:dyDescent="0.25">
      <c r="A11" s="95">
        <v>8524</v>
      </c>
      <c r="B11" s="1" t="s">
        <v>121</v>
      </c>
      <c r="D11" s="11">
        <v>82999.584141630243</v>
      </c>
      <c r="F11" s="15">
        <v>8433</v>
      </c>
      <c r="G11" s="14">
        <v>18</v>
      </c>
      <c r="H11" s="16">
        <v>290152.40381870122</v>
      </c>
      <c r="I11" s="14">
        <v>6</v>
      </c>
      <c r="J11" s="43">
        <f>+H11*$J$56</f>
        <v>242739.05732826272</v>
      </c>
      <c r="K11" s="43">
        <f>+H11-J11</f>
        <v>47413.346490438504</v>
      </c>
      <c r="L11" s="43"/>
      <c r="M11" s="33">
        <f t="shared" si="1"/>
        <v>12136.952866413136</v>
      </c>
      <c r="O11" s="95">
        <v>8524</v>
      </c>
      <c r="P11" s="21">
        <f t="shared" si="2"/>
        <v>-4149.979207081512</v>
      </c>
      <c r="T11" s="3"/>
    </row>
    <row r="12" spans="1:20" ht="14.45" customHeight="1" x14ac:dyDescent="0.25">
      <c r="A12" s="95">
        <v>8621</v>
      </c>
      <c r="B12" s="1" t="s">
        <v>122</v>
      </c>
      <c r="D12" s="11">
        <v>328752.19916432537</v>
      </c>
      <c r="F12" s="15" t="s">
        <v>129</v>
      </c>
      <c r="G12" s="14">
        <v>18</v>
      </c>
      <c r="H12" s="16">
        <v>377092.42595617496</v>
      </c>
      <c r="I12" s="14">
        <v>7</v>
      </c>
      <c r="J12" s="43">
        <f t="shared" ref="J12:J15" si="3">+H12*$J$56</f>
        <v>315472.34762674716</v>
      </c>
      <c r="K12" s="43">
        <f t="shared" ref="K12:K20" si="4">+H12-J12</f>
        <v>61620.078329427808</v>
      </c>
      <c r="L12" s="43"/>
      <c r="M12" s="33">
        <f t="shared" si="1"/>
        <v>15773.617381337359</v>
      </c>
      <c r="O12" s="95">
        <v>8621</v>
      </c>
      <c r="P12" s="21">
        <f t="shared" si="2"/>
        <v>16437.609958216268</v>
      </c>
      <c r="T12" s="3"/>
    </row>
    <row r="13" spans="1:20" x14ac:dyDescent="0.25">
      <c r="A13" s="95">
        <v>8714</v>
      </c>
      <c r="B13" s="1" t="s">
        <v>124</v>
      </c>
      <c r="D13" s="11">
        <v>86930.096213387544</v>
      </c>
      <c r="F13" s="15" t="s">
        <v>118</v>
      </c>
      <c r="G13" s="14">
        <v>18</v>
      </c>
      <c r="H13" s="16">
        <v>628492.25388569245</v>
      </c>
      <c r="I13" s="14">
        <v>8</v>
      </c>
      <c r="J13" s="43">
        <f t="shared" si="3"/>
        <v>525791.32634604501</v>
      </c>
      <c r="K13" s="43">
        <f t="shared" si="4"/>
        <v>102700.92753964744</v>
      </c>
      <c r="L13" s="43"/>
      <c r="M13" s="33">
        <f t="shared" si="1"/>
        <v>26289.566317302251</v>
      </c>
      <c r="O13" s="95">
        <v>8714</v>
      </c>
      <c r="P13" s="21">
        <f t="shared" si="2"/>
        <v>-4346.5048106693775</v>
      </c>
      <c r="T13" s="3"/>
    </row>
    <row r="14" spans="1:20" ht="14.45" customHeight="1" x14ac:dyDescent="0.25">
      <c r="A14" s="95">
        <v>8810</v>
      </c>
      <c r="B14" s="1" t="s">
        <v>126</v>
      </c>
      <c r="D14" s="11">
        <v>203443.07981695511</v>
      </c>
      <c r="F14" s="15" t="s">
        <v>134</v>
      </c>
      <c r="G14" s="14">
        <v>18</v>
      </c>
      <c r="H14" s="16">
        <v>748332.41461867758</v>
      </c>
      <c r="I14" s="14">
        <v>9</v>
      </c>
      <c r="J14" s="43">
        <f t="shared" si="3"/>
        <v>626048.59550370055</v>
      </c>
      <c r="K14" s="43">
        <f t="shared" si="4"/>
        <v>122283.81911497703</v>
      </c>
      <c r="L14" s="43"/>
      <c r="M14" s="33">
        <f t="shared" si="1"/>
        <v>31302.429775185028</v>
      </c>
      <c r="O14" s="95">
        <v>8810</v>
      </c>
      <c r="P14" s="21">
        <f t="shared" si="2"/>
        <v>-10172.153990847757</v>
      </c>
      <c r="T14" s="3"/>
    </row>
    <row r="15" spans="1:20" ht="14.45" customHeight="1" x14ac:dyDescent="0.25">
      <c r="A15" s="95">
        <v>8813</v>
      </c>
      <c r="B15" s="1" t="s">
        <v>128</v>
      </c>
      <c r="D15" s="11">
        <v>107632.27858325451</v>
      </c>
      <c r="F15" s="15" t="s">
        <v>127</v>
      </c>
      <c r="G15" s="14">
        <v>18</v>
      </c>
      <c r="H15" s="16">
        <v>202913.94201223762</v>
      </c>
      <c r="I15" s="14">
        <v>10</v>
      </c>
      <c r="J15" s="43">
        <f t="shared" si="3"/>
        <v>169756.09491620446</v>
      </c>
      <c r="K15" s="43">
        <f t="shared" si="4"/>
        <v>33157.847096033162</v>
      </c>
      <c r="L15" s="43"/>
      <c r="M15" s="33">
        <f t="shared" si="1"/>
        <v>8487.8047458102228</v>
      </c>
      <c r="O15" s="95">
        <v>8813</v>
      </c>
      <c r="P15" s="21">
        <f t="shared" si="2"/>
        <v>0</v>
      </c>
      <c r="T15" s="3"/>
    </row>
    <row r="16" spans="1:20" ht="14.45" customHeight="1" x14ac:dyDescent="0.25">
      <c r="A16" s="95">
        <v>9011</v>
      </c>
      <c r="B16" s="1" t="s">
        <v>130</v>
      </c>
      <c r="D16" s="11">
        <v>45349.0835452561</v>
      </c>
      <c r="F16" s="15">
        <v>8813</v>
      </c>
      <c r="G16" s="14">
        <v>17</v>
      </c>
      <c r="H16" s="16">
        <v>107632.27858325451</v>
      </c>
      <c r="I16" s="14">
        <v>11</v>
      </c>
      <c r="J16" s="43"/>
      <c r="K16" s="43">
        <f t="shared" si="4"/>
        <v>107632.27858325451</v>
      </c>
      <c r="L16" s="43"/>
      <c r="M16" s="33">
        <f t="shared" si="1"/>
        <v>0</v>
      </c>
      <c r="O16" s="95">
        <v>9011</v>
      </c>
      <c r="P16" s="21">
        <f t="shared" si="2"/>
        <v>-2267.4541772628049</v>
      </c>
      <c r="T16" s="3"/>
    </row>
    <row r="17" spans="1:20" ht="14.45" customHeight="1" x14ac:dyDescent="0.25">
      <c r="A17" s="95">
        <v>9012</v>
      </c>
      <c r="B17" s="1" t="s">
        <v>132</v>
      </c>
      <c r="D17" s="11">
        <v>243823.92638760564</v>
      </c>
      <c r="F17" s="15" t="s">
        <v>125</v>
      </c>
      <c r="G17" s="14">
        <v>17</v>
      </c>
      <c r="H17" s="16">
        <v>366825.5047670434</v>
      </c>
      <c r="I17" s="14">
        <v>12</v>
      </c>
      <c r="J17" s="43"/>
      <c r="K17" s="43">
        <f t="shared" si="4"/>
        <v>366825.5047670434</v>
      </c>
      <c r="L17" s="43"/>
      <c r="M17" s="33">
        <f t="shared" si="1"/>
        <v>0</v>
      </c>
      <c r="O17" s="95">
        <v>9012</v>
      </c>
      <c r="P17" s="21">
        <f t="shared" si="2"/>
        <v>-12191.196319380282</v>
      </c>
      <c r="T17" s="3"/>
    </row>
    <row r="18" spans="1:20" ht="14.45" customHeight="1" x14ac:dyDescent="0.25">
      <c r="A18" s="95">
        <v>9017</v>
      </c>
      <c r="B18" s="1" t="s">
        <v>133</v>
      </c>
      <c r="D18" s="11">
        <v>66789.744675673253</v>
      </c>
      <c r="F18" s="15" t="s">
        <v>136</v>
      </c>
      <c r="G18" s="14">
        <v>17</v>
      </c>
      <c r="H18" s="16">
        <v>558868.29952969577</v>
      </c>
      <c r="I18" s="14">
        <v>13</v>
      </c>
      <c r="J18" s="43"/>
      <c r="K18" s="43">
        <f t="shared" si="4"/>
        <v>558868.29952969577</v>
      </c>
      <c r="L18" s="43"/>
      <c r="M18" s="33">
        <f t="shared" si="1"/>
        <v>0</v>
      </c>
      <c r="O18" s="95">
        <v>9017</v>
      </c>
      <c r="P18" s="21">
        <f t="shared" si="2"/>
        <v>-3339.4872337836628</v>
      </c>
      <c r="T18" s="3"/>
    </row>
    <row r="19" spans="1:20" ht="14.45" customHeight="1" x14ac:dyDescent="0.25">
      <c r="A19" s="95">
        <v>150102</v>
      </c>
      <c r="B19" s="1" t="s">
        <v>135</v>
      </c>
      <c r="D19" s="11">
        <v>406.90574658029175</v>
      </c>
      <c r="F19" s="15" t="s">
        <v>131</v>
      </c>
      <c r="G19" s="14">
        <v>17</v>
      </c>
      <c r="H19" s="16">
        <v>592086.60984800546</v>
      </c>
      <c r="I19" s="14">
        <v>14</v>
      </c>
      <c r="J19" s="43"/>
      <c r="K19" s="43">
        <f t="shared" si="4"/>
        <v>592086.60984800546</v>
      </c>
      <c r="L19" s="43"/>
      <c r="M19" s="33">
        <f>(J19*$R$3)+(K19*$R$4)+(L19*$R$5)</f>
        <v>0</v>
      </c>
      <c r="O19" s="95">
        <v>150102</v>
      </c>
      <c r="P19" s="21">
        <f t="shared" si="2"/>
        <v>-20.345287329014589</v>
      </c>
      <c r="T19" s="3"/>
    </row>
    <row r="20" spans="1:20" ht="14.45" customHeight="1" x14ac:dyDescent="0.25">
      <c r="A20" s="95">
        <v>731200</v>
      </c>
      <c r="B20" s="1" t="s">
        <v>138</v>
      </c>
      <c r="D20" s="11">
        <v>178981.71957691215</v>
      </c>
      <c r="F20" s="15" t="s">
        <v>137</v>
      </c>
      <c r="G20" s="14">
        <v>17</v>
      </c>
      <c r="H20" s="16">
        <v>282417.7207906621</v>
      </c>
      <c r="I20" s="14">
        <v>15</v>
      </c>
      <c r="J20" s="43"/>
      <c r="K20" s="43">
        <f t="shared" si="4"/>
        <v>282417.7207906621</v>
      </c>
      <c r="L20" s="43"/>
      <c r="M20" s="33">
        <f t="shared" si="1"/>
        <v>0</v>
      </c>
      <c r="O20" s="95">
        <v>731200</v>
      </c>
      <c r="P20" s="21">
        <f t="shared" si="2"/>
        <v>-8949.0859788456073</v>
      </c>
      <c r="T20" s="3"/>
    </row>
    <row r="21" spans="1:20" ht="14.45" customHeight="1" x14ac:dyDescent="0.25">
      <c r="A21" s="79">
        <v>750300</v>
      </c>
      <c r="B21" s="1" t="s">
        <v>140</v>
      </c>
      <c r="D21" s="11">
        <v>207061.20262682281</v>
      </c>
      <c r="F21" s="15">
        <v>750300</v>
      </c>
      <c r="G21" s="14">
        <v>16</v>
      </c>
      <c r="H21" s="16">
        <v>207061.20262682281</v>
      </c>
      <c r="I21" s="14">
        <v>16</v>
      </c>
      <c r="J21" s="43"/>
      <c r="K21" s="43">
        <f>+H21*$J$68</f>
        <v>113712.77225186487</v>
      </c>
      <c r="L21" s="43">
        <f>+H21-K21</f>
        <v>93348.430374957941</v>
      </c>
      <c r="M21" s="33">
        <f t="shared" si="1"/>
        <v>-4667.4215187478976</v>
      </c>
      <c r="O21" s="79">
        <v>750300</v>
      </c>
      <c r="P21" s="21">
        <f t="shared" si="2"/>
        <v>-4667.4215187478976</v>
      </c>
      <c r="T21" s="3"/>
    </row>
    <row r="22" spans="1:20" ht="14.45" customHeight="1" x14ac:dyDescent="0.25">
      <c r="A22" s="79">
        <v>750500</v>
      </c>
      <c r="B22" s="1" t="s">
        <v>142</v>
      </c>
      <c r="D22" s="11">
        <v>250191.41673717741</v>
      </c>
      <c r="F22" s="15">
        <v>750500</v>
      </c>
      <c r="G22" s="14">
        <v>16</v>
      </c>
      <c r="H22" s="16">
        <v>250191.41673717741</v>
      </c>
      <c r="I22" s="14">
        <v>17</v>
      </c>
      <c r="J22" s="43"/>
      <c r="K22" s="43">
        <f t="shared" ref="K22:K26" si="5">+H22*$J$68</f>
        <v>137398.79431725392</v>
      </c>
      <c r="L22" s="43">
        <f t="shared" ref="L22:L45" si="6">+H22-K22</f>
        <v>112792.62241992349</v>
      </c>
      <c r="M22" s="33">
        <f t="shared" si="1"/>
        <v>-5639.631120996175</v>
      </c>
      <c r="O22" s="79">
        <v>750500</v>
      </c>
      <c r="P22" s="21">
        <f t="shared" si="2"/>
        <v>-5639.631120996175</v>
      </c>
      <c r="T22" s="79"/>
    </row>
    <row r="23" spans="1:20" ht="14.45" customHeight="1" x14ac:dyDescent="0.25">
      <c r="A23" s="95">
        <v>770100</v>
      </c>
      <c r="B23" s="1" t="s">
        <v>143</v>
      </c>
      <c r="D23" s="11">
        <v>22475.298615429023</v>
      </c>
      <c r="F23" s="15" t="s">
        <v>141</v>
      </c>
      <c r="G23" s="14">
        <v>16</v>
      </c>
      <c r="H23" s="16">
        <v>722587.80459386623</v>
      </c>
      <c r="I23" s="14">
        <v>18</v>
      </c>
      <c r="J23" s="43"/>
      <c r="K23" s="43">
        <f t="shared" si="5"/>
        <v>396826.9352894859</v>
      </c>
      <c r="L23" s="43">
        <f t="shared" si="6"/>
        <v>325760.86930438032</v>
      </c>
      <c r="M23" s="33">
        <f t="shared" si="1"/>
        <v>-16288.043465219016</v>
      </c>
      <c r="O23" s="95">
        <v>770100</v>
      </c>
      <c r="P23" s="21">
        <f t="shared" si="2"/>
        <v>1123.7649307714512</v>
      </c>
      <c r="T23" s="79"/>
    </row>
    <row r="24" spans="1:20" ht="14.45" customHeight="1" x14ac:dyDescent="0.25">
      <c r="A24" s="95">
        <v>790100</v>
      </c>
      <c r="B24" s="1" t="s">
        <v>144</v>
      </c>
      <c r="D24" s="11">
        <v>47605.902203233039</v>
      </c>
      <c r="F24" s="15" t="s">
        <v>153</v>
      </c>
      <c r="G24" s="14">
        <v>16</v>
      </c>
      <c r="H24" s="16">
        <v>286841.41928278905</v>
      </c>
      <c r="I24" s="14">
        <v>19</v>
      </c>
      <c r="J24" s="43"/>
      <c r="K24" s="43">
        <f t="shared" si="5"/>
        <v>157526.04819016048</v>
      </c>
      <c r="L24" s="43">
        <f t="shared" si="6"/>
        <v>129315.37109262857</v>
      </c>
      <c r="M24" s="33">
        <f t="shared" si="1"/>
        <v>-6465.7685546314287</v>
      </c>
      <c r="O24" s="95">
        <v>790100</v>
      </c>
      <c r="P24" s="21">
        <f t="shared" si="2"/>
        <v>-2380.2951101616522</v>
      </c>
      <c r="T24" s="79"/>
    </row>
    <row r="25" spans="1:20" ht="14.45" customHeight="1" x14ac:dyDescent="0.25">
      <c r="A25" s="95">
        <v>790400</v>
      </c>
      <c r="B25" s="1" t="s">
        <v>145</v>
      </c>
      <c r="D25" s="11">
        <v>127901.58426113616</v>
      </c>
      <c r="F25" s="15" t="s">
        <v>156</v>
      </c>
      <c r="G25" s="14">
        <v>16</v>
      </c>
      <c r="H25" s="16">
        <v>203094.9764166332</v>
      </c>
      <c r="I25" s="14">
        <v>20</v>
      </c>
      <c r="J25" s="43"/>
      <c r="K25" s="43">
        <f t="shared" si="5"/>
        <v>111534.62119306171</v>
      </c>
      <c r="L25" s="43">
        <f t="shared" si="6"/>
        <v>91560.355223571489</v>
      </c>
      <c r="M25" s="33">
        <f t="shared" si="1"/>
        <v>-4578.0177611785748</v>
      </c>
      <c r="O25" s="95">
        <v>790400</v>
      </c>
      <c r="P25" s="21">
        <f t="shared" si="2"/>
        <v>-6395.0792130568079</v>
      </c>
      <c r="T25" s="79"/>
    </row>
    <row r="26" spans="1:20" ht="14.45" customHeight="1" x14ac:dyDescent="0.25">
      <c r="A26" s="95" t="s">
        <v>146</v>
      </c>
      <c r="B26" s="1" t="s">
        <v>147</v>
      </c>
      <c r="D26" s="11">
        <v>11601.21124763113</v>
      </c>
      <c r="F26" s="15" t="s">
        <v>171</v>
      </c>
      <c r="G26" s="14">
        <v>16</v>
      </c>
      <c r="H26" s="16">
        <v>574833.57234447962</v>
      </c>
      <c r="I26" s="14">
        <v>21</v>
      </c>
      <c r="J26" s="43"/>
      <c r="K26" s="43">
        <f t="shared" si="5"/>
        <v>315684.05024933512</v>
      </c>
      <c r="L26" s="43">
        <f t="shared" si="6"/>
        <v>259149.52209514449</v>
      </c>
      <c r="M26" s="33">
        <f t="shared" si="1"/>
        <v>-12957.476104757225</v>
      </c>
      <c r="O26" s="79" t="s">
        <v>146</v>
      </c>
      <c r="P26" s="21">
        <f t="shared" si="2"/>
        <v>-580.06056238155657</v>
      </c>
      <c r="T26" s="79"/>
    </row>
    <row r="27" spans="1:20" ht="14.45" customHeight="1" x14ac:dyDescent="0.25">
      <c r="A27" s="95" t="s">
        <v>129</v>
      </c>
      <c r="B27" s="1" t="s">
        <v>150</v>
      </c>
      <c r="D27" s="11">
        <v>377092.42595617496</v>
      </c>
      <c r="F27" s="15">
        <v>8714</v>
      </c>
      <c r="G27" s="14">
        <v>15</v>
      </c>
      <c r="H27" s="16">
        <v>86930.096213387544</v>
      </c>
      <c r="I27" s="14">
        <v>22</v>
      </c>
      <c r="J27" s="43"/>
      <c r="K27" s="43"/>
      <c r="L27" s="43">
        <f t="shared" si="6"/>
        <v>86930.096213387544</v>
      </c>
      <c r="M27" s="33">
        <f t="shared" si="1"/>
        <v>-4346.5048106693775</v>
      </c>
      <c r="O27" s="95" t="s">
        <v>129</v>
      </c>
      <c r="P27" s="21">
        <f t="shared" si="2"/>
        <v>15773.617381337359</v>
      </c>
      <c r="T27" s="79"/>
    </row>
    <row r="28" spans="1:20" ht="14.45" customHeight="1" x14ac:dyDescent="0.25">
      <c r="A28" s="95" t="s">
        <v>118</v>
      </c>
      <c r="B28" s="1" t="s">
        <v>151</v>
      </c>
      <c r="D28" s="11">
        <v>628492.25388569245</v>
      </c>
      <c r="F28" s="15">
        <v>8810</v>
      </c>
      <c r="G28" s="14">
        <v>15</v>
      </c>
      <c r="H28" s="16">
        <v>203443.07981695511</v>
      </c>
      <c r="I28" s="14">
        <v>23</v>
      </c>
      <c r="J28" s="43"/>
      <c r="K28" s="43"/>
      <c r="L28" s="43">
        <f t="shared" si="6"/>
        <v>203443.07981695511</v>
      </c>
      <c r="M28" s="33">
        <f t="shared" si="1"/>
        <v>-10172.153990847757</v>
      </c>
      <c r="O28" s="95" t="s">
        <v>118</v>
      </c>
      <c r="P28" s="21">
        <f t="shared" si="2"/>
        <v>26289.566317302251</v>
      </c>
      <c r="T28" s="79"/>
    </row>
    <row r="29" spans="1:20" ht="14.45" customHeight="1" x14ac:dyDescent="0.25">
      <c r="A29" s="95" t="s">
        <v>141</v>
      </c>
      <c r="B29" s="1" t="s">
        <v>152</v>
      </c>
      <c r="D29" s="11">
        <v>722587.80459386623</v>
      </c>
      <c r="F29" s="15">
        <v>9012</v>
      </c>
      <c r="G29" s="14">
        <v>15</v>
      </c>
      <c r="H29" s="16">
        <v>243823.92638760564</v>
      </c>
      <c r="I29" s="14">
        <v>24</v>
      </c>
      <c r="J29" s="43"/>
      <c r="K29" s="43"/>
      <c r="L29" s="43">
        <f t="shared" si="6"/>
        <v>243823.92638760564</v>
      </c>
      <c r="M29" s="33">
        <f t="shared" si="1"/>
        <v>-12191.196319380282</v>
      </c>
      <c r="O29" s="95" t="s">
        <v>141</v>
      </c>
      <c r="P29" s="21">
        <f t="shared" si="2"/>
        <v>-16288.043465219016</v>
      </c>
      <c r="T29" s="79"/>
    </row>
    <row r="30" spans="1:20" ht="14.45" customHeight="1" x14ac:dyDescent="0.25">
      <c r="A30" s="95" t="s">
        <v>153</v>
      </c>
      <c r="B30" s="1" t="s">
        <v>154</v>
      </c>
      <c r="D30" s="11">
        <v>286841.41928278905</v>
      </c>
      <c r="F30" s="15">
        <v>731200</v>
      </c>
      <c r="G30" s="14">
        <v>15</v>
      </c>
      <c r="H30" s="16">
        <v>178981.71957691215</v>
      </c>
      <c r="I30" s="14">
        <v>25</v>
      </c>
      <c r="J30" s="43"/>
      <c r="K30" s="43"/>
      <c r="L30" s="43">
        <f t="shared" si="6"/>
        <v>178981.71957691215</v>
      </c>
      <c r="M30" s="33">
        <f t="shared" si="1"/>
        <v>-8949.0859788456073</v>
      </c>
      <c r="O30" s="95" t="s">
        <v>153</v>
      </c>
      <c r="P30" s="21">
        <f t="shared" si="2"/>
        <v>-6465.7685546314287</v>
      </c>
      <c r="T30" s="79"/>
    </row>
    <row r="31" spans="1:20" ht="14.45" customHeight="1" x14ac:dyDescent="0.25">
      <c r="A31" s="95" t="s">
        <v>149</v>
      </c>
      <c r="B31" s="1" t="s">
        <v>157</v>
      </c>
      <c r="D31" s="11">
        <v>312890.94568928954</v>
      </c>
      <c r="F31" s="15" t="s">
        <v>149</v>
      </c>
      <c r="G31" s="14">
        <v>14</v>
      </c>
      <c r="H31" s="16">
        <v>312890.94568928954</v>
      </c>
      <c r="I31" s="14">
        <v>26</v>
      </c>
      <c r="J31" s="43"/>
      <c r="K31" s="43"/>
      <c r="L31" s="43">
        <f t="shared" si="6"/>
        <v>312890.94568928954</v>
      </c>
      <c r="M31" s="33">
        <f t="shared" si="1"/>
        <v>-15644.547284464477</v>
      </c>
      <c r="O31" s="95" t="s">
        <v>149</v>
      </c>
      <c r="P31" s="21">
        <f t="shared" si="2"/>
        <v>-15644.547284464477</v>
      </c>
      <c r="T31" s="79"/>
    </row>
    <row r="32" spans="1:20" ht="14.45" customHeight="1" x14ac:dyDescent="0.25">
      <c r="A32" s="95" t="s">
        <v>134</v>
      </c>
      <c r="B32" s="1" t="s">
        <v>158</v>
      </c>
      <c r="D32" s="11">
        <v>748332.41461867758</v>
      </c>
      <c r="F32" s="15">
        <v>8437</v>
      </c>
      <c r="G32" s="14">
        <v>13</v>
      </c>
      <c r="H32" s="16">
        <v>161745.55609192143</v>
      </c>
      <c r="I32" s="14">
        <v>27</v>
      </c>
      <c r="J32" s="43"/>
      <c r="K32" s="43"/>
      <c r="L32" s="43">
        <f t="shared" si="6"/>
        <v>161745.55609192143</v>
      </c>
      <c r="M32" s="33">
        <f t="shared" si="1"/>
        <v>-8087.2778045960722</v>
      </c>
      <c r="O32" s="95" t="s">
        <v>134</v>
      </c>
      <c r="P32" s="21">
        <f t="shared" si="2"/>
        <v>31302.429775185028</v>
      </c>
      <c r="T32" s="79"/>
    </row>
    <row r="33" spans="1:20" ht="14.45" customHeight="1" x14ac:dyDescent="0.25">
      <c r="A33" s="95" t="s">
        <v>123</v>
      </c>
      <c r="B33" s="1" t="s">
        <v>159</v>
      </c>
      <c r="D33" s="11">
        <v>583867.24770586973</v>
      </c>
      <c r="F33" s="15" t="s">
        <v>160</v>
      </c>
      <c r="G33" s="14">
        <v>12</v>
      </c>
      <c r="H33" s="16">
        <v>299181.45294663135</v>
      </c>
      <c r="I33" s="14">
        <v>28</v>
      </c>
      <c r="J33" s="43"/>
      <c r="K33" s="43"/>
      <c r="L33" s="43">
        <f t="shared" si="6"/>
        <v>299181.45294663135</v>
      </c>
      <c r="M33" s="33">
        <f t="shared" si="1"/>
        <v>-14959.072647331568</v>
      </c>
      <c r="O33" s="95" t="s">
        <v>123</v>
      </c>
      <c r="P33" s="21">
        <f t="shared" si="2"/>
        <v>29193.362385293487</v>
      </c>
      <c r="T33" s="79"/>
    </row>
    <row r="34" spans="1:20" ht="14.45" customHeight="1" x14ac:dyDescent="0.25">
      <c r="A34" s="95" t="s">
        <v>156</v>
      </c>
      <c r="B34" s="1" t="s">
        <v>162</v>
      </c>
      <c r="D34" s="11">
        <v>203094.9764166332</v>
      </c>
      <c r="F34" s="15">
        <v>150102</v>
      </c>
      <c r="G34" s="14">
        <v>11</v>
      </c>
      <c r="H34" s="16">
        <v>406.90574658029175</v>
      </c>
      <c r="I34" s="14">
        <v>29</v>
      </c>
      <c r="J34" s="43"/>
      <c r="K34" s="43"/>
      <c r="L34" s="43">
        <f t="shared" si="6"/>
        <v>406.90574658029175</v>
      </c>
      <c r="M34" s="33">
        <f t="shared" si="1"/>
        <v>-20.345287329014589</v>
      </c>
      <c r="O34" s="95" t="s">
        <v>156</v>
      </c>
      <c r="P34" s="21">
        <f t="shared" si="2"/>
        <v>-4578.0177611785748</v>
      </c>
      <c r="T34" s="79"/>
    </row>
    <row r="35" spans="1:20" ht="14.45" customHeight="1" x14ac:dyDescent="0.25">
      <c r="A35" s="95" t="s">
        <v>160</v>
      </c>
      <c r="B35" s="1" t="s">
        <v>164</v>
      </c>
      <c r="D35" s="11">
        <v>299181.45294663135</v>
      </c>
      <c r="F35" s="15" t="s">
        <v>146</v>
      </c>
      <c r="G35" s="14">
        <v>9</v>
      </c>
      <c r="H35" s="16">
        <v>11601.21124763113</v>
      </c>
      <c r="I35" s="14">
        <v>30</v>
      </c>
      <c r="J35" s="43"/>
      <c r="K35" s="43"/>
      <c r="L35" s="43">
        <f t="shared" si="6"/>
        <v>11601.21124763113</v>
      </c>
      <c r="M35" s="33">
        <f t="shared" si="1"/>
        <v>-580.06056238155657</v>
      </c>
      <c r="O35" s="95" t="s">
        <v>160</v>
      </c>
      <c r="P35" s="21">
        <f t="shared" si="2"/>
        <v>-14959.072647331568</v>
      </c>
      <c r="T35" s="79"/>
    </row>
    <row r="36" spans="1:20" ht="14.45" customHeight="1" x14ac:dyDescent="0.25">
      <c r="A36" s="95" t="s">
        <v>125</v>
      </c>
      <c r="B36" s="1" t="s">
        <v>165</v>
      </c>
      <c r="D36" s="11">
        <v>366825.5047670434</v>
      </c>
      <c r="F36" s="15">
        <v>790100</v>
      </c>
      <c r="G36" s="14">
        <v>9</v>
      </c>
      <c r="H36" s="16">
        <v>47605.902203233039</v>
      </c>
      <c r="I36" s="14">
        <v>31</v>
      </c>
      <c r="J36" s="43"/>
      <c r="K36" s="43"/>
      <c r="L36" s="43">
        <f t="shared" si="6"/>
        <v>47605.902203233039</v>
      </c>
      <c r="M36" s="33">
        <f t="shared" si="1"/>
        <v>-2380.2951101616522</v>
      </c>
      <c r="O36" s="95" t="s">
        <v>125</v>
      </c>
      <c r="P36" s="21">
        <f t="shared" si="2"/>
        <v>0</v>
      </c>
      <c r="T36" s="79"/>
    </row>
    <row r="37" spans="1:20" ht="14.45" customHeight="1" x14ac:dyDescent="0.25">
      <c r="A37" s="95" t="s">
        <v>136</v>
      </c>
      <c r="B37" s="1" t="s">
        <v>166</v>
      </c>
      <c r="D37" s="11">
        <v>558868.29952969577</v>
      </c>
      <c r="F37" s="15">
        <v>8524</v>
      </c>
      <c r="G37" s="14">
        <v>6</v>
      </c>
      <c r="H37" s="16">
        <v>82999.584141630243</v>
      </c>
      <c r="I37" s="14">
        <v>32</v>
      </c>
      <c r="J37" s="43"/>
      <c r="K37" s="43"/>
      <c r="L37" s="43">
        <f t="shared" si="6"/>
        <v>82999.584141630243</v>
      </c>
      <c r="M37" s="33">
        <f t="shared" si="1"/>
        <v>-4149.979207081512</v>
      </c>
      <c r="O37" s="95" t="s">
        <v>136</v>
      </c>
      <c r="P37" s="21">
        <f t="shared" si="2"/>
        <v>0</v>
      </c>
      <c r="T37" s="79"/>
    </row>
    <row r="38" spans="1:20" ht="14.45" customHeight="1" x14ac:dyDescent="0.25">
      <c r="A38" s="95" t="s">
        <v>127</v>
      </c>
      <c r="B38" s="1" t="s">
        <v>167</v>
      </c>
      <c r="D38" s="11">
        <v>202913.94201223762</v>
      </c>
      <c r="F38" s="15">
        <v>8027</v>
      </c>
      <c r="G38" s="14">
        <v>-5</v>
      </c>
      <c r="H38" s="16">
        <v>268855.96668354294</v>
      </c>
      <c r="I38" s="14">
        <v>33</v>
      </c>
      <c r="J38" s="43"/>
      <c r="K38" s="43"/>
      <c r="L38" s="43">
        <f t="shared" si="6"/>
        <v>268855.96668354294</v>
      </c>
      <c r="M38" s="33">
        <f t="shared" si="1"/>
        <v>-13442.798334177147</v>
      </c>
      <c r="O38" s="95" t="s">
        <v>127</v>
      </c>
      <c r="P38" s="21">
        <f t="shared" si="2"/>
        <v>8487.8047458102228</v>
      </c>
      <c r="T38" s="79"/>
    </row>
    <row r="39" spans="1:20" ht="14.45" customHeight="1" x14ac:dyDescent="0.25">
      <c r="A39" s="95" t="s">
        <v>131</v>
      </c>
      <c r="B39" s="1" t="s">
        <v>168</v>
      </c>
      <c r="D39" s="11">
        <v>592086.60984800546</v>
      </c>
      <c r="F39" s="15">
        <v>8111</v>
      </c>
      <c r="G39" s="14">
        <v>-5</v>
      </c>
      <c r="H39" s="16">
        <v>169106.49437058411</v>
      </c>
      <c r="I39" s="14">
        <v>34</v>
      </c>
      <c r="J39" s="43"/>
      <c r="K39" s="43"/>
      <c r="L39" s="43">
        <f t="shared" si="6"/>
        <v>169106.49437058411</v>
      </c>
      <c r="M39" s="33">
        <f t="shared" si="1"/>
        <v>-8455.3247185292057</v>
      </c>
      <c r="O39" s="95" t="s">
        <v>131</v>
      </c>
      <c r="P39" s="21">
        <f t="shared" si="2"/>
        <v>0</v>
      </c>
      <c r="T39" s="79"/>
    </row>
    <row r="40" spans="1:20" ht="14.45" customHeight="1" x14ac:dyDescent="0.25">
      <c r="A40" s="95" t="s">
        <v>169</v>
      </c>
      <c r="B40" s="1" t="s">
        <v>170</v>
      </c>
      <c r="D40" s="11">
        <v>184279.83947177188</v>
      </c>
      <c r="F40" s="15">
        <v>9011</v>
      </c>
      <c r="G40" s="14">
        <v>-5</v>
      </c>
      <c r="H40" s="16">
        <v>45349.0835452561</v>
      </c>
      <c r="I40" s="14">
        <v>35</v>
      </c>
      <c r="J40" s="43"/>
      <c r="K40" s="43"/>
      <c r="L40" s="43">
        <f t="shared" si="6"/>
        <v>45349.0835452561</v>
      </c>
      <c r="M40" s="33">
        <f t="shared" si="1"/>
        <v>-2267.4541772628049</v>
      </c>
      <c r="O40" s="95" t="s">
        <v>169</v>
      </c>
      <c r="P40" s="21">
        <f t="shared" si="2"/>
        <v>-9213.9919735885942</v>
      </c>
      <c r="T40" s="79"/>
    </row>
    <row r="41" spans="1:20" ht="14.45" customHeight="1" x14ac:dyDescent="0.25">
      <c r="A41" s="95" t="s">
        <v>171</v>
      </c>
      <c r="B41" s="1" t="s">
        <v>172</v>
      </c>
      <c r="D41" s="11">
        <v>574833.57234447962</v>
      </c>
      <c r="F41" s="15">
        <v>9017</v>
      </c>
      <c r="G41" s="14">
        <v>-5</v>
      </c>
      <c r="H41" s="16">
        <v>66789.744675673253</v>
      </c>
      <c r="I41" s="14">
        <v>36</v>
      </c>
      <c r="J41" s="43"/>
      <c r="K41" s="43"/>
      <c r="L41" s="43">
        <f t="shared" si="6"/>
        <v>66789.744675673253</v>
      </c>
      <c r="M41" s="33">
        <f t="shared" si="1"/>
        <v>-3339.4872337836628</v>
      </c>
      <c r="O41" s="95" t="s">
        <v>171</v>
      </c>
      <c r="P41" s="21">
        <f t="shared" si="2"/>
        <v>-12957.476104757225</v>
      </c>
      <c r="T41" s="79"/>
    </row>
    <row r="42" spans="1:20" ht="14.45" customHeight="1" x14ac:dyDescent="0.25">
      <c r="A42" s="95" t="s">
        <v>137</v>
      </c>
      <c r="B42" s="1" t="s">
        <v>173</v>
      </c>
      <c r="D42" s="11">
        <v>282417.7207906621</v>
      </c>
      <c r="F42" s="15">
        <v>790300</v>
      </c>
      <c r="G42" s="14">
        <v>-5</v>
      </c>
      <c r="H42" s="16">
        <v>1966.5</v>
      </c>
      <c r="I42" s="14">
        <v>37</v>
      </c>
      <c r="J42" s="43"/>
      <c r="K42" s="43"/>
      <c r="L42" s="43">
        <f t="shared" si="6"/>
        <v>1966.5</v>
      </c>
      <c r="M42" s="33">
        <f t="shared" si="1"/>
        <v>-98.325000000000003</v>
      </c>
      <c r="O42" s="95" t="s">
        <v>137</v>
      </c>
      <c r="P42" s="21">
        <f t="shared" si="2"/>
        <v>0</v>
      </c>
      <c r="T42" s="79"/>
    </row>
    <row r="43" spans="1:20" ht="14.45" customHeight="1" x14ac:dyDescent="0.25">
      <c r="A43" s="95" t="s">
        <v>139</v>
      </c>
      <c r="B43" s="1" t="s">
        <v>174</v>
      </c>
      <c r="D43" s="11">
        <v>189952.44565564403</v>
      </c>
      <c r="F43" s="15">
        <v>790400</v>
      </c>
      <c r="G43" s="14">
        <v>-5</v>
      </c>
      <c r="H43" s="16">
        <v>127901.58426113616</v>
      </c>
      <c r="I43" s="14">
        <v>38</v>
      </c>
      <c r="J43" s="43"/>
      <c r="K43" s="43"/>
      <c r="L43" s="43">
        <f t="shared" si="6"/>
        <v>127901.58426113616</v>
      </c>
      <c r="M43" s="33">
        <f t="shared" si="1"/>
        <v>-6395.0792130568079</v>
      </c>
      <c r="O43" s="95" t="s">
        <v>139</v>
      </c>
      <c r="P43" s="21">
        <f t="shared" si="2"/>
        <v>9497.6222827822021</v>
      </c>
      <c r="T43" s="79"/>
    </row>
    <row r="44" spans="1:20" ht="14.45" customHeight="1" x14ac:dyDescent="0.25">
      <c r="A44" s="95">
        <v>790300</v>
      </c>
      <c r="B44" s="1" t="s">
        <v>236</v>
      </c>
      <c r="D44" s="80">
        <v>1966.5</v>
      </c>
      <c r="F44" s="15" t="s">
        <v>169</v>
      </c>
      <c r="G44" s="14">
        <v>-5</v>
      </c>
      <c r="H44" s="16">
        <v>184279.83947177188</v>
      </c>
      <c r="I44" s="14">
        <v>39</v>
      </c>
      <c r="J44" s="43"/>
      <c r="K44" s="43"/>
      <c r="L44" s="43">
        <f t="shared" si="6"/>
        <v>184279.83947177188</v>
      </c>
      <c r="M44" s="33">
        <f t="shared" si="1"/>
        <v>-9213.9919735885942</v>
      </c>
      <c r="O44" s="79">
        <v>790300</v>
      </c>
      <c r="P44" s="21">
        <f t="shared" si="2"/>
        <v>-98.325000000000003</v>
      </c>
      <c r="T44" s="79"/>
    </row>
    <row r="45" spans="1:20" ht="14.45" customHeight="1" x14ac:dyDescent="0.25">
      <c r="A45" s="95" t="s">
        <v>237</v>
      </c>
      <c r="B45" s="1" t="s">
        <v>238</v>
      </c>
      <c r="D45" s="80">
        <v>1902.89</v>
      </c>
      <c r="F45" s="15" t="s">
        <v>237</v>
      </c>
      <c r="G45" s="14">
        <v>-5</v>
      </c>
      <c r="H45" s="16">
        <v>1902.89</v>
      </c>
      <c r="I45" s="14">
        <v>40</v>
      </c>
      <c r="J45" s="43"/>
      <c r="K45" s="43"/>
      <c r="L45" s="43">
        <f t="shared" si="6"/>
        <v>1902.89</v>
      </c>
      <c r="M45" s="33">
        <f t="shared" si="1"/>
        <v>-95.144500000000008</v>
      </c>
      <c r="O45" s="79" t="s">
        <v>237</v>
      </c>
      <c r="P45" s="21">
        <f t="shared" si="2"/>
        <v>-95.144500000000008</v>
      </c>
      <c r="T45" s="79"/>
    </row>
    <row r="46" spans="1:20" ht="14.45" customHeight="1" x14ac:dyDescent="0.25">
      <c r="B46" s="13" t="s">
        <v>4</v>
      </c>
      <c r="D46" s="4">
        <f>SUM(D6:D45)</f>
        <v>10523068.960741045</v>
      </c>
      <c r="F46" s="12"/>
      <c r="G46" s="12"/>
      <c r="H46" s="12">
        <f>SUM(H6:H45)</f>
        <v>10523068.960741043</v>
      </c>
      <c r="I46" s="12"/>
      <c r="J46" s="12">
        <f>SUM(J6:J45)</f>
        <v>3507689.6535803471</v>
      </c>
      <c r="K46" s="12">
        <f t="shared" ref="K46" si="7">SUM(K6:K45)</f>
        <v>3507689.6535803471</v>
      </c>
      <c r="L46" s="12">
        <f>SUM(L6:L45)</f>
        <v>3507689.653580348</v>
      </c>
      <c r="M46" s="12">
        <f>SUM(M6:M45)</f>
        <v>9.4217966761789285E-12</v>
      </c>
      <c r="O46" s="4"/>
      <c r="P46" s="21">
        <f>SUM(P6:P45)</f>
        <v>-2.9871216611354612E-11</v>
      </c>
    </row>
    <row r="47" spans="1:20" ht="16.899999999999999" customHeight="1" x14ac:dyDescent="0.25">
      <c r="F47" s="10" t="s">
        <v>3</v>
      </c>
      <c r="G47" s="10"/>
      <c r="H47" s="9">
        <f>+H46/3</f>
        <v>3507689.6535803475</v>
      </c>
      <c r="I47" s="8"/>
      <c r="J47" s="7">
        <f>+H47-J46</f>
        <v>0</v>
      </c>
      <c r="K47" s="7">
        <f>+H47-K46</f>
        <v>0</v>
      </c>
      <c r="L47" s="7">
        <f>+H47-L46</f>
        <v>0</v>
      </c>
    </row>
    <row r="48" spans="1:20" ht="16.899999999999999" customHeight="1" x14ac:dyDescent="0.25"/>
    <row r="49" spans="1:15" ht="16.899999999999999" customHeight="1" x14ac:dyDescent="0.25">
      <c r="F49" s="133" t="s">
        <v>2</v>
      </c>
      <c r="G49" s="134"/>
      <c r="H49" s="134"/>
      <c r="I49" s="135"/>
    </row>
    <row r="50" spans="1:15" ht="37.9" customHeight="1" x14ac:dyDescent="0.25">
      <c r="F50" s="34" t="s">
        <v>1</v>
      </c>
      <c r="G50" s="52" t="s">
        <v>240</v>
      </c>
      <c r="H50" s="36" t="s">
        <v>29</v>
      </c>
      <c r="I50" s="34" t="s">
        <v>0</v>
      </c>
      <c r="L50" s="106"/>
      <c r="M50" s="106"/>
    </row>
    <row r="51" spans="1:15" x14ac:dyDescent="0.25">
      <c r="A51" s="79"/>
      <c r="B51" s="81"/>
      <c r="F51" s="64">
        <v>770100</v>
      </c>
      <c r="G51" s="96">
        <v>20</v>
      </c>
      <c r="H51" s="82">
        <f>+VLOOKUP(F51,A6:D45,4,0)</f>
        <v>22475.298615429023</v>
      </c>
      <c r="I51" s="53">
        <v>1</v>
      </c>
      <c r="L51" s="107"/>
      <c r="M51" s="108"/>
      <c r="O51" s="49"/>
    </row>
    <row r="52" spans="1:15" x14ac:dyDescent="0.25">
      <c r="A52" s="79"/>
      <c r="B52" s="81"/>
      <c r="F52" s="64">
        <v>8122</v>
      </c>
      <c r="G52" s="96">
        <v>19</v>
      </c>
      <c r="H52" s="82">
        <f>+VLOOKUP(F52,A7:D46,4,0)</f>
        <v>502835.04071811948</v>
      </c>
      <c r="I52" s="53">
        <v>2</v>
      </c>
      <c r="L52" s="107"/>
      <c r="M52" s="108"/>
    </row>
    <row r="53" spans="1:15" x14ac:dyDescent="0.25">
      <c r="F53" s="64">
        <v>8621</v>
      </c>
      <c r="G53" s="96">
        <v>19</v>
      </c>
      <c r="H53" s="82">
        <f>+VLOOKUP(F53,A8:D47,4,0)</f>
        <v>328752.19916432537</v>
      </c>
      <c r="I53" s="53">
        <v>3</v>
      </c>
      <c r="L53" s="107"/>
      <c r="M53" s="108"/>
    </row>
    <row r="54" spans="1:15" x14ac:dyDescent="0.25">
      <c r="F54" s="64" t="s">
        <v>123</v>
      </c>
      <c r="G54" s="96">
        <v>19</v>
      </c>
      <c r="H54" s="82">
        <f>+VLOOKUP(F54,A9:D48,4,0)</f>
        <v>583867.24770586973</v>
      </c>
      <c r="I54" s="53">
        <v>4</v>
      </c>
      <c r="J54" s="1">
        <f>+H58+H60+H56+H57+H59</f>
        <v>2246983.4402914839</v>
      </c>
      <c r="L54" s="107"/>
      <c r="M54" s="108"/>
    </row>
    <row r="55" spans="1:15" x14ac:dyDescent="0.25">
      <c r="F55" s="64" t="s">
        <v>139</v>
      </c>
      <c r="G55" s="96">
        <v>19</v>
      </c>
      <c r="H55" s="82">
        <f>+VLOOKUP(F55,A10:D49,4,0)</f>
        <v>189952.44565564403</v>
      </c>
      <c r="I55" s="53">
        <v>5</v>
      </c>
      <c r="J55" s="1">
        <f>+H47-J8-J7-J6-J9-J10</f>
        <v>1879807.4217209597</v>
      </c>
      <c r="L55" s="107"/>
      <c r="M55" s="108"/>
    </row>
    <row r="56" spans="1:15" x14ac:dyDescent="0.25">
      <c r="F56" s="64">
        <v>8433</v>
      </c>
      <c r="G56" s="96">
        <v>18</v>
      </c>
      <c r="H56" s="82">
        <f>+D9</f>
        <v>290152.40381870122</v>
      </c>
      <c r="I56" s="53">
        <v>6</v>
      </c>
      <c r="J56" s="44">
        <f>+J55/J54</f>
        <v>0.83659157785208549</v>
      </c>
      <c r="L56" s="107"/>
      <c r="M56" s="108"/>
    </row>
    <row r="57" spans="1:15" x14ac:dyDescent="0.25">
      <c r="F57" s="64" t="s">
        <v>129</v>
      </c>
      <c r="G57" s="96">
        <v>18</v>
      </c>
      <c r="H57" s="82">
        <v>377092.42595617496</v>
      </c>
      <c r="I57" s="53">
        <v>7</v>
      </c>
      <c r="L57" s="107"/>
      <c r="M57" s="108"/>
    </row>
    <row r="58" spans="1:15" x14ac:dyDescent="0.25">
      <c r="F58" s="64" t="s">
        <v>118</v>
      </c>
      <c r="G58" s="96">
        <v>18</v>
      </c>
      <c r="H58" s="82">
        <v>628492.25388569245</v>
      </c>
      <c r="I58" s="53">
        <v>8</v>
      </c>
      <c r="L58" s="107"/>
      <c r="M58" s="108"/>
    </row>
    <row r="59" spans="1:15" x14ac:dyDescent="0.25">
      <c r="F59" s="64" t="s">
        <v>134</v>
      </c>
      <c r="G59" s="96">
        <v>18</v>
      </c>
      <c r="H59" s="82">
        <v>748332.41461867758</v>
      </c>
      <c r="I59" s="53">
        <v>9</v>
      </c>
      <c r="L59" s="107"/>
      <c r="M59" s="108"/>
    </row>
    <row r="60" spans="1:15" x14ac:dyDescent="0.25">
      <c r="F60" s="64" t="s">
        <v>127</v>
      </c>
      <c r="G60" s="96">
        <v>18</v>
      </c>
      <c r="H60" s="82">
        <v>202913.94201223762</v>
      </c>
      <c r="I60" s="53">
        <v>10</v>
      </c>
      <c r="L60" s="107"/>
      <c r="M60" s="108"/>
    </row>
    <row r="61" spans="1:15" x14ac:dyDescent="0.25">
      <c r="F61" s="64">
        <v>8813</v>
      </c>
      <c r="G61" s="96">
        <v>17</v>
      </c>
      <c r="H61" s="82">
        <v>107632.27858325451</v>
      </c>
      <c r="I61" s="53">
        <v>11</v>
      </c>
      <c r="L61" s="107"/>
      <c r="M61" s="108"/>
    </row>
    <row r="62" spans="1:15" x14ac:dyDescent="0.25">
      <c r="F62" s="64" t="s">
        <v>125</v>
      </c>
      <c r="G62" s="96">
        <v>17</v>
      </c>
      <c r="H62" s="82">
        <v>366825.5047670434</v>
      </c>
      <c r="I62" s="53">
        <v>12</v>
      </c>
      <c r="L62" s="107"/>
      <c r="M62" s="108"/>
    </row>
    <row r="63" spans="1:15" x14ac:dyDescent="0.25">
      <c r="F63" s="64" t="s">
        <v>136</v>
      </c>
      <c r="G63" s="96">
        <v>17</v>
      </c>
      <c r="H63" s="82">
        <v>558868.29952969577</v>
      </c>
      <c r="I63" s="53">
        <v>13</v>
      </c>
      <c r="L63" s="107"/>
      <c r="M63" s="108"/>
    </row>
    <row r="64" spans="1:15" x14ac:dyDescent="0.25">
      <c r="F64" s="64" t="s">
        <v>131</v>
      </c>
      <c r="G64" s="96">
        <v>17</v>
      </c>
      <c r="H64" s="82">
        <v>592086.60984800546</v>
      </c>
      <c r="I64" s="53">
        <v>14</v>
      </c>
      <c r="L64" s="107"/>
      <c r="M64" s="108"/>
    </row>
    <row r="65" spans="6:14" x14ac:dyDescent="0.25">
      <c r="F65" s="64" t="s">
        <v>137</v>
      </c>
      <c r="G65" s="96">
        <v>17</v>
      </c>
      <c r="H65" s="82">
        <v>282417.7207906621</v>
      </c>
      <c r="I65" s="53">
        <v>15</v>
      </c>
      <c r="L65" s="107"/>
      <c r="M65" s="108"/>
    </row>
    <row r="66" spans="6:14" x14ac:dyDescent="0.25">
      <c r="F66" s="64">
        <v>750300</v>
      </c>
      <c r="G66" s="96">
        <v>16</v>
      </c>
      <c r="H66" s="82">
        <v>207061.20262682281</v>
      </c>
      <c r="I66" s="53">
        <v>16</v>
      </c>
      <c r="J66" s="1">
        <f>+H68+H69+H70+H71+H67+H66</f>
        <v>2244610.3920017686</v>
      </c>
      <c r="L66" s="107"/>
      <c r="M66" s="108"/>
    </row>
    <row r="67" spans="6:14" x14ac:dyDescent="0.25">
      <c r="F67" s="64">
        <v>750500</v>
      </c>
      <c r="G67" s="96">
        <v>16</v>
      </c>
      <c r="H67" s="82">
        <v>250191.41673717741</v>
      </c>
      <c r="I67" s="53">
        <v>17</v>
      </c>
      <c r="J67" s="1">
        <f>+H47-SUM(K11:K20)</f>
        <v>1232683.2214911622</v>
      </c>
      <c r="L67" s="107"/>
      <c r="M67" s="108"/>
    </row>
    <row r="68" spans="6:14" x14ac:dyDescent="0.25">
      <c r="F68" s="64" t="s">
        <v>141</v>
      </c>
      <c r="G68" s="96">
        <v>16</v>
      </c>
      <c r="H68" s="82">
        <v>722587.80459386623</v>
      </c>
      <c r="I68" s="53">
        <v>18</v>
      </c>
      <c r="J68" s="44">
        <f>+J67/J66</f>
        <v>0.54917469235800942</v>
      </c>
      <c r="L68" s="107"/>
      <c r="M68" s="108"/>
    </row>
    <row r="69" spans="6:14" x14ac:dyDescent="0.25">
      <c r="F69" s="64" t="s">
        <v>153</v>
      </c>
      <c r="G69" s="96">
        <v>16</v>
      </c>
      <c r="H69" s="82">
        <v>286841.41928278905</v>
      </c>
      <c r="I69" s="53">
        <v>19</v>
      </c>
      <c r="L69" s="107"/>
      <c r="M69" s="108"/>
    </row>
    <row r="70" spans="6:14" x14ac:dyDescent="0.25">
      <c r="F70" s="64" t="s">
        <v>156</v>
      </c>
      <c r="G70" s="96">
        <v>16</v>
      </c>
      <c r="H70" s="82">
        <v>203094.9764166332</v>
      </c>
      <c r="I70" s="53">
        <v>20</v>
      </c>
      <c r="L70" s="107"/>
      <c r="M70" s="108"/>
    </row>
    <row r="71" spans="6:14" x14ac:dyDescent="0.25">
      <c r="F71" s="64" t="s">
        <v>171</v>
      </c>
      <c r="G71" s="96">
        <v>16</v>
      </c>
      <c r="H71" s="82">
        <v>574833.57234447962</v>
      </c>
      <c r="I71" s="53">
        <v>21</v>
      </c>
      <c r="L71" s="107"/>
      <c r="M71" s="108"/>
    </row>
    <row r="72" spans="6:14" x14ac:dyDescent="0.25">
      <c r="F72" s="64">
        <v>8714</v>
      </c>
      <c r="G72" s="96">
        <v>15</v>
      </c>
      <c r="H72" s="82">
        <f>+D13</f>
        <v>86930.096213387544</v>
      </c>
      <c r="I72" s="53">
        <v>22</v>
      </c>
      <c r="L72" s="107"/>
      <c r="M72" s="108"/>
    </row>
    <row r="73" spans="6:14" x14ac:dyDescent="0.25">
      <c r="F73" s="64">
        <v>8810</v>
      </c>
      <c r="G73" s="96">
        <v>15</v>
      </c>
      <c r="H73" s="82">
        <f>+D14</f>
        <v>203443.07981695511</v>
      </c>
      <c r="I73" s="53">
        <v>23</v>
      </c>
      <c r="L73" s="107"/>
      <c r="M73" s="108"/>
    </row>
    <row r="74" spans="6:14" x14ac:dyDescent="0.25">
      <c r="F74" s="64">
        <v>9012</v>
      </c>
      <c r="G74" s="96">
        <v>15</v>
      </c>
      <c r="H74" s="82">
        <f>+D17</f>
        <v>243823.92638760564</v>
      </c>
      <c r="I74" s="53">
        <v>24</v>
      </c>
      <c r="L74" s="64" t="s">
        <v>149</v>
      </c>
      <c r="M74" s="96">
        <v>13</v>
      </c>
      <c r="N74" s="82">
        <f>+J28</f>
        <v>0</v>
      </c>
    </row>
    <row r="75" spans="6:14" x14ac:dyDescent="0.25">
      <c r="F75" s="64">
        <v>731200</v>
      </c>
      <c r="G75" s="96">
        <v>15</v>
      </c>
      <c r="H75" s="82">
        <f>+D20</f>
        <v>178981.71957691215</v>
      </c>
      <c r="I75" s="53">
        <v>25</v>
      </c>
      <c r="L75" s="107"/>
      <c r="M75" s="108"/>
    </row>
    <row r="76" spans="6:14" x14ac:dyDescent="0.25">
      <c r="F76" s="64" t="s">
        <v>149</v>
      </c>
      <c r="G76" s="96">
        <v>14</v>
      </c>
      <c r="H76" s="82">
        <f>+D31</f>
        <v>312890.94568928954</v>
      </c>
      <c r="I76" s="53">
        <v>26</v>
      </c>
      <c r="L76" s="107"/>
      <c r="M76" s="108"/>
    </row>
    <row r="77" spans="6:14" x14ac:dyDescent="0.25">
      <c r="F77" s="64">
        <v>8437</v>
      </c>
      <c r="G77" s="96">
        <v>13</v>
      </c>
      <c r="H77" s="82">
        <v>161745.55609192143</v>
      </c>
      <c r="I77" s="53">
        <v>27</v>
      </c>
      <c r="L77" s="107"/>
      <c r="M77" s="108"/>
    </row>
    <row r="78" spans="6:14" x14ac:dyDescent="0.25">
      <c r="F78" s="64" t="s">
        <v>160</v>
      </c>
      <c r="G78" s="96">
        <v>12</v>
      </c>
      <c r="H78" s="82">
        <f t="shared" ref="H78" si="8">+VLOOKUP(F78,A33:D72,4,0)</f>
        <v>299181.45294663135</v>
      </c>
      <c r="I78" s="53">
        <v>28</v>
      </c>
      <c r="L78" s="107"/>
      <c r="M78" s="108"/>
    </row>
    <row r="79" spans="6:14" x14ac:dyDescent="0.25">
      <c r="F79" s="64">
        <v>150102</v>
      </c>
      <c r="G79" s="96">
        <v>11</v>
      </c>
      <c r="H79" s="82">
        <f>+D19</f>
        <v>406.90574658029175</v>
      </c>
      <c r="I79" s="53">
        <v>29</v>
      </c>
      <c r="L79" s="107"/>
      <c r="M79" s="108"/>
    </row>
    <row r="80" spans="6:14" x14ac:dyDescent="0.25">
      <c r="F80" s="64" t="s">
        <v>146</v>
      </c>
      <c r="G80" s="96">
        <v>9</v>
      </c>
      <c r="H80" s="82">
        <f>+D26</f>
        <v>11601.21124763113</v>
      </c>
      <c r="I80" s="53">
        <v>30</v>
      </c>
      <c r="L80" s="107"/>
      <c r="M80" s="108"/>
    </row>
    <row r="81" spans="6:13" x14ac:dyDescent="0.25">
      <c r="F81" s="64">
        <v>790100</v>
      </c>
      <c r="G81" s="96">
        <v>9</v>
      </c>
      <c r="H81" s="82">
        <f>+D24</f>
        <v>47605.902203233039</v>
      </c>
      <c r="I81" s="53">
        <v>31</v>
      </c>
      <c r="L81" s="107"/>
      <c r="M81" s="108"/>
    </row>
    <row r="82" spans="6:13" x14ac:dyDescent="0.25">
      <c r="F82" s="64">
        <v>8524</v>
      </c>
      <c r="G82" s="96">
        <v>6</v>
      </c>
      <c r="H82" s="82">
        <f>+D11</f>
        <v>82999.584141630243</v>
      </c>
      <c r="I82" s="53">
        <v>32</v>
      </c>
      <c r="L82" s="107"/>
      <c r="M82" s="108"/>
    </row>
    <row r="83" spans="6:13" x14ac:dyDescent="0.25">
      <c r="F83" s="94">
        <v>8027</v>
      </c>
      <c r="G83" s="96">
        <v>-5</v>
      </c>
      <c r="H83" s="82">
        <f>+D6</f>
        <v>268855.96668354294</v>
      </c>
      <c r="I83" s="53">
        <v>33</v>
      </c>
      <c r="L83" s="107"/>
      <c r="M83" s="108"/>
    </row>
    <row r="84" spans="6:13" x14ac:dyDescent="0.25">
      <c r="F84" s="94">
        <v>8111</v>
      </c>
      <c r="G84" s="96">
        <v>-5</v>
      </c>
      <c r="H84" s="82">
        <f>+D7</f>
        <v>169106.49437058411</v>
      </c>
      <c r="I84" s="53">
        <v>34</v>
      </c>
      <c r="L84" s="107"/>
      <c r="M84" s="108"/>
    </row>
    <row r="85" spans="6:13" x14ac:dyDescent="0.25">
      <c r="F85" s="94">
        <v>9011</v>
      </c>
      <c r="G85" s="96">
        <v>-5</v>
      </c>
      <c r="H85" s="82">
        <f>+D16</f>
        <v>45349.0835452561</v>
      </c>
      <c r="I85" s="53">
        <v>35</v>
      </c>
      <c r="L85" s="107"/>
      <c r="M85" s="108"/>
    </row>
    <row r="86" spans="6:13" x14ac:dyDescent="0.25">
      <c r="F86" s="94">
        <v>9017</v>
      </c>
      <c r="G86" s="96">
        <v>-5</v>
      </c>
      <c r="H86" s="82">
        <f>+D18</f>
        <v>66789.744675673253</v>
      </c>
      <c r="I86" s="53">
        <v>36</v>
      </c>
      <c r="L86" s="107"/>
      <c r="M86" s="108"/>
    </row>
    <row r="87" spans="6:13" x14ac:dyDescent="0.25">
      <c r="F87" s="94">
        <v>790300</v>
      </c>
      <c r="G87" s="96">
        <v>-5</v>
      </c>
      <c r="H87" s="82">
        <f>+VLOOKUP(F87,A44:D83,4,0)</f>
        <v>1966.5</v>
      </c>
      <c r="I87" s="53">
        <v>37</v>
      </c>
      <c r="L87" s="107"/>
      <c r="M87" s="108"/>
    </row>
    <row r="88" spans="6:13" x14ac:dyDescent="0.25">
      <c r="F88" s="94">
        <v>790400</v>
      </c>
      <c r="G88" s="96">
        <v>-5</v>
      </c>
      <c r="H88" s="82">
        <f>+D25</f>
        <v>127901.58426113616</v>
      </c>
      <c r="I88" s="53">
        <v>38</v>
      </c>
      <c r="L88" s="107"/>
      <c r="M88" s="108"/>
    </row>
    <row r="89" spans="6:13" x14ac:dyDescent="0.25">
      <c r="F89" s="94" t="s">
        <v>169</v>
      </c>
      <c r="G89" s="96">
        <v>-5</v>
      </c>
      <c r="H89" s="82">
        <f>+D40</f>
        <v>184279.83947177188</v>
      </c>
      <c r="I89" s="53">
        <v>39</v>
      </c>
      <c r="L89" s="107"/>
      <c r="M89" s="108"/>
    </row>
    <row r="90" spans="6:13" x14ac:dyDescent="0.25">
      <c r="F90" s="94" t="s">
        <v>237</v>
      </c>
      <c r="G90" s="96">
        <v>-5</v>
      </c>
      <c r="H90" s="82">
        <f>+D45</f>
        <v>1902.89</v>
      </c>
      <c r="I90" s="53">
        <v>40</v>
      </c>
      <c r="L90" s="107"/>
      <c r="M90" s="108"/>
    </row>
    <row r="91" spans="6:13" x14ac:dyDescent="0.25">
      <c r="H91" s="1">
        <f>+SUM(H51:H90)</f>
        <v>10523068.960741043</v>
      </c>
    </row>
    <row r="92" spans="6:13" x14ac:dyDescent="0.25">
      <c r="H92" s="1">
        <f>+H91-D46</f>
        <v>0</v>
      </c>
    </row>
  </sheetData>
  <mergeCells count="12">
    <mergeCell ref="F49:I49"/>
    <mergeCell ref="F4:F5"/>
    <mergeCell ref="G4:G5"/>
    <mergeCell ref="H4:H5"/>
    <mergeCell ref="I4:I5"/>
    <mergeCell ref="J4:L4"/>
    <mergeCell ref="P3:P5"/>
    <mergeCell ref="D3:D5"/>
    <mergeCell ref="F3:I3"/>
    <mergeCell ref="J3:L3"/>
    <mergeCell ref="M3:M5"/>
    <mergeCell ref="O3:O5"/>
  </mergeCells>
  <printOptions horizontalCentered="1"/>
  <pageMargins left="0.9055118110236221" right="0.9055118110236221" top="1.1417322834645669" bottom="0.74803149606299213" header="0.62992125984251968" footer="0.51181102362204722"/>
  <pageSetup paperSize="9" scale="62" fitToWidth="2" orientation="landscape" r:id="rId1"/>
  <headerFooter>
    <oddHeader xml:space="preserve">&amp;C&amp;"-,Grassetto"&amp;18INDICAZIONI OPERATIVE: Allegato LAB_03
LABORATORIO di Analisi: punteggio negli INDICATORI di PERFORMANCE e TOTALE variazioni da applicare sul TETTO 2024&amp;R: </oddHeader>
    <oddFooter>&amp;C&amp;14pag. n. &amp;P di &amp;N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1BFE3-F7C7-4865-AF3E-A64A83402B2B}">
  <sheetPr>
    <tabColor rgb="FFFFFF00"/>
    <pageSetUpPr fitToPage="1"/>
  </sheetPr>
  <dimension ref="A1:R19"/>
  <sheetViews>
    <sheetView zoomScaleNormal="100" workbookViewId="0">
      <pane xSplit="2" ySplit="5" topLeftCell="C6" activePane="bottomRight" state="frozen"/>
      <selection activeCell="B14" sqref="B14"/>
      <selection pane="topRight" activeCell="B14" sqref="B14"/>
      <selection pane="bottomLeft" activeCell="B14" sqref="B14"/>
      <selection pane="bottomRight" activeCell="J16" sqref="J16"/>
    </sheetView>
  </sheetViews>
  <sheetFormatPr defaultColWidth="8.85546875" defaultRowHeight="15" x14ac:dyDescent="0.25"/>
  <cols>
    <col min="1" max="1" width="7.85546875" style="3" bestFit="1" customWidth="1"/>
    <col min="2" max="2" width="54.85546875" style="2" customWidth="1"/>
    <col min="3" max="3" width="0.85546875" style="1" customWidth="1"/>
    <col min="4" max="4" width="13.28515625" style="1" bestFit="1" customWidth="1"/>
    <col min="5" max="5" width="0.85546875" style="1" customWidth="1"/>
    <col min="6" max="6" width="8.85546875" style="1" bestFit="1" customWidth="1"/>
    <col min="7" max="7" width="10.140625" style="1" customWidth="1"/>
    <col min="8" max="8" width="17" style="1" bestFit="1" customWidth="1"/>
    <col min="9" max="9" width="6.7109375" style="1" customWidth="1"/>
    <col min="10" max="11" width="10.140625" style="1" bestFit="1" customWidth="1"/>
    <col min="12" max="12" width="10.7109375" style="1" customWidth="1"/>
    <col min="13" max="13" width="8.7109375" style="1" customWidth="1"/>
    <col min="14" max="14" width="0.85546875" style="1" customWidth="1"/>
    <col min="15" max="15" width="8.7109375" style="1" customWidth="1"/>
    <col min="16" max="16" width="10.7109375" style="1" customWidth="1"/>
    <col min="17" max="18" width="4.140625" style="1" bestFit="1" customWidth="1"/>
    <col min="19" max="19" width="2.7109375" style="1" customWidth="1"/>
    <col min="20" max="22" width="10.7109375" style="1" customWidth="1"/>
    <col min="23" max="16384" width="8.85546875" style="1"/>
  </cols>
  <sheetData>
    <row r="1" spans="1:18" ht="31.9" customHeight="1" x14ac:dyDescent="0.25">
      <c r="A1" s="24" t="s">
        <v>264</v>
      </c>
    </row>
    <row r="2" spans="1:18" ht="16.149999999999999" customHeight="1" x14ac:dyDescent="0.25">
      <c r="A2" s="19">
        <v>1</v>
      </c>
      <c r="B2" s="19">
        <v>2</v>
      </c>
      <c r="C2" s="31"/>
      <c r="D2" s="19">
        <v>3</v>
      </c>
      <c r="E2" s="31"/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31"/>
      <c r="O2" s="19">
        <v>20</v>
      </c>
      <c r="P2" s="19">
        <v>21</v>
      </c>
    </row>
    <row r="3" spans="1:18" ht="22.15" customHeight="1" x14ac:dyDescent="0.25">
      <c r="A3" s="18" t="s">
        <v>13</v>
      </c>
      <c r="B3" s="26" t="s">
        <v>18</v>
      </c>
      <c r="C3" s="31"/>
      <c r="D3" s="136" t="s">
        <v>256</v>
      </c>
      <c r="E3" s="31"/>
      <c r="F3" s="137" t="s">
        <v>257</v>
      </c>
      <c r="G3" s="138"/>
      <c r="H3" s="138"/>
      <c r="I3" s="139"/>
      <c r="J3" s="140" t="s">
        <v>12</v>
      </c>
      <c r="K3" s="140"/>
      <c r="L3" s="140"/>
      <c r="M3" s="141" t="s">
        <v>259</v>
      </c>
      <c r="N3" s="31"/>
      <c r="O3" s="142" t="s">
        <v>17</v>
      </c>
      <c r="P3" s="143" t="s">
        <v>235</v>
      </c>
      <c r="R3" s="17">
        <v>0.05</v>
      </c>
    </row>
    <row r="4" spans="1:18" ht="22.15" customHeight="1" x14ac:dyDescent="0.25">
      <c r="A4" s="18" t="s">
        <v>30</v>
      </c>
      <c r="B4" s="47" t="s">
        <v>110</v>
      </c>
      <c r="C4" s="31"/>
      <c r="D4" s="136"/>
      <c r="E4" s="31"/>
      <c r="F4" s="144" t="s">
        <v>11</v>
      </c>
      <c r="G4" s="141" t="s">
        <v>15</v>
      </c>
      <c r="H4" s="141" t="s">
        <v>29</v>
      </c>
      <c r="I4" s="144" t="s">
        <v>10</v>
      </c>
      <c r="J4" s="140" t="s">
        <v>28</v>
      </c>
      <c r="K4" s="140"/>
      <c r="L4" s="140"/>
      <c r="M4" s="141"/>
      <c r="N4" s="31"/>
      <c r="O4" s="142"/>
      <c r="P4" s="143"/>
      <c r="R4" s="17">
        <v>0</v>
      </c>
    </row>
    <row r="5" spans="1:18" ht="22.35" customHeight="1" x14ac:dyDescent="0.25">
      <c r="A5" s="28" t="s">
        <v>9</v>
      </c>
      <c r="B5" s="29" t="s">
        <v>8</v>
      </c>
      <c r="C5" s="31"/>
      <c r="D5" s="136"/>
      <c r="E5" s="31"/>
      <c r="F5" s="144"/>
      <c r="G5" s="141"/>
      <c r="H5" s="141"/>
      <c r="I5" s="144"/>
      <c r="J5" s="30" t="s">
        <v>7</v>
      </c>
      <c r="K5" s="30" t="s">
        <v>6</v>
      </c>
      <c r="L5" s="30" t="s">
        <v>5</v>
      </c>
      <c r="M5" s="141"/>
      <c r="N5" s="31"/>
      <c r="O5" s="142"/>
      <c r="P5" s="143" t="s">
        <v>16</v>
      </c>
      <c r="R5" s="17">
        <v>-0.05</v>
      </c>
    </row>
    <row r="6" spans="1:18" ht="14.45" customHeight="1" x14ac:dyDescent="0.25">
      <c r="A6" s="79" t="s">
        <v>116</v>
      </c>
      <c r="B6" s="43" t="s">
        <v>148</v>
      </c>
      <c r="D6" s="11">
        <v>1408896.0395784597</v>
      </c>
      <c r="F6" s="15" t="s">
        <v>112</v>
      </c>
      <c r="G6" s="14">
        <v>19</v>
      </c>
      <c r="H6" s="16">
        <v>1643913.8311250799</v>
      </c>
      <c r="I6" s="14">
        <v>1</v>
      </c>
      <c r="J6" s="1">
        <f>+H6*$J$17</f>
        <v>1063697.4492511582</v>
      </c>
      <c r="K6" s="1">
        <f>+H6-J6</f>
        <v>580216.38187392172</v>
      </c>
      <c r="M6" s="32">
        <f>(J6*$R$3)+(K6*$R$4)+(L6*$R$5)</f>
        <v>53184.872462557913</v>
      </c>
      <c r="O6" s="3" t="s">
        <v>116</v>
      </c>
      <c r="P6" s="21">
        <f>+M8</f>
        <v>-48431.357708659722</v>
      </c>
    </row>
    <row r="7" spans="1:18" x14ac:dyDescent="0.25">
      <c r="A7" s="79" t="s">
        <v>112</v>
      </c>
      <c r="B7" s="43" t="s">
        <v>155</v>
      </c>
      <c r="D7" s="11">
        <v>1643913.8311250799</v>
      </c>
      <c r="F7" s="15" t="s">
        <v>120</v>
      </c>
      <c r="G7" s="14">
        <v>19</v>
      </c>
      <c r="H7" s="16">
        <v>1159298.2305454114</v>
      </c>
      <c r="I7" s="14">
        <v>2</v>
      </c>
      <c r="J7" s="1">
        <f>+H7*$J$17</f>
        <v>750126.03909329197</v>
      </c>
      <c r="K7" s="1">
        <f>+H7-J7</f>
        <v>409172.19145211938</v>
      </c>
      <c r="M7" s="33">
        <f t="shared" ref="M7:M9" si="0">(J7*$R$3)+(K7*$R$4)+(L7*$R$5)</f>
        <v>37506.301954664603</v>
      </c>
      <c r="O7" s="3" t="s">
        <v>112</v>
      </c>
      <c r="P7" s="21">
        <f>+M6</f>
        <v>53184.872462557913</v>
      </c>
    </row>
    <row r="8" spans="1:18" ht="14.45" customHeight="1" x14ac:dyDescent="0.25">
      <c r="A8" s="79" t="s">
        <v>120</v>
      </c>
      <c r="B8" s="43" t="s">
        <v>161</v>
      </c>
      <c r="D8" s="11">
        <v>1159298.2305454114</v>
      </c>
      <c r="F8" s="15" t="s">
        <v>116</v>
      </c>
      <c r="G8" s="14">
        <v>18</v>
      </c>
      <c r="H8" s="16">
        <v>1408896.0395784597</v>
      </c>
      <c r="I8" s="14">
        <v>3</v>
      </c>
      <c r="K8" s="1">
        <f>+H8*$L$17</f>
        <v>440268.88540526532</v>
      </c>
      <c r="L8" s="1">
        <f>+H8-K8</f>
        <v>968627.15417319443</v>
      </c>
      <c r="M8" s="33">
        <f t="shared" si="0"/>
        <v>-48431.357708659722</v>
      </c>
      <c r="O8" s="3" t="s">
        <v>120</v>
      </c>
      <c r="P8" s="21">
        <f>+M7</f>
        <v>37506.301954664603</v>
      </c>
    </row>
    <row r="9" spans="1:18" ht="14.45" customHeight="1" x14ac:dyDescent="0.25">
      <c r="A9" s="79" t="s">
        <v>114</v>
      </c>
      <c r="B9" s="43" t="s">
        <v>163</v>
      </c>
      <c r="D9" s="11">
        <v>1229362.3637843991</v>
      </c>
      <c r="F9" s="15" t="s">
        <v>114</v>
      </c>
      <c r="G9" s="14">
        <v>18</v>
      </c>
      <c r="H9" s="16">
        <v>1229362.3637843991</v>
      </c>
      <c r="I9" s="14">
        <v>4</v>
      </c>
      <c r="K9" s="1">
        <f>+H9*$L$17</f>
        <v>384166.02961314394</v>
      </c>
      <c r="L9" s="1">
        <f>+H9-K9</f>
        <v>845196.33417125512</v>
      </c>
      <c r="M9" s="33">
        <f t="shared" si="0"/>
        <v>-42259.816708562757</v>
      </c>
      <c r="O9" s="3" t="s">
        <v>114</v>
      </c>
      <c r="P9" s="21">
        <f>+M9</f>
        <v>-42259.816708562757</v>
      </c>
    </row>
    <row r="10" spans="1:18" ht="14.45" customHeight="1" x14ac:dyDescent="0.25">
      <c r="B10" s="13" t="s">
        <v>4</v>
      </c>
      <c r="D10" s="4">
        <f>SUM(D6:D9)</f>
        <v>5441470.4650333505</v>
      </c>
      <c r="F10" s="12"/>
      <c r="G10" s="12"/>
      <c r="H10" s="12">
        <f>SUM(H6:H9)</f>
        <v>5441470.4650333505</v>
      </c>
      <c r="I10" s="12"/>
      <c r="J10" s="12">
        <f>SUM(J6:J9)</f>
        <v>1813823.48834445</v>
      </c>
      <c r="K10" s="12">
        <f t="shared" ref="K10:L10" si="1">SUM(K6:K9)</f>
        <v>1813823.4883444505</v>
      </c>
      <c r="L10" s="12">
        <f t="shared" si="1"/>
        <v>1813823.4883444495</v>
      </c>
      <c r="M10" s="12">
        <v>8.3673512563109398E-11</v>
      </c>
      <c r="O10" s="4"/>
      <c r="P10" s="21">
        <v>2.4556356947869062E-11</v>
      </c>
    </row>
    <row r="11" spans="1:18" ht="16.899999999999999" customHeight="1" x14ac:dyDescent="0.25">
      <c r="F11" s="10" t="s">
        <v>3</v>
      </c>
      <c r="G11" s="10"/>
      <c r="H11" s="9">
        <f>+H10/3</f>
        <v>1813823.4883444502</v>
      </c>
      <c r="I11" s="8"/>
      <c r="J11" s="7">
        <f>+H11-J10</f>
        <v>0</v>
      </c>
      <c r="K11" s="7">
        <f>+H11-K10</f>
        <v>0</v>
      </c>
      <c r="L11" s="7">
        <f>+H11-L10</f>
        <v>0</v>
      </c>
    </row>
    <row r="12" spans="1:18" ht="16.899999999999999" customHeight="1" x14ac:dyDescent="0.25"/>
    <row r="13" spans="1:18" ht="16.899999999999999" customHeight="1" x14ac:dyDescent="0.25">
      <c r="F13" s="133" t="s">
        <v>2</v>
      </c>
      <c r="G13" s="134"/>
      <c r="H13" s="134"/>
      <c r="I13" s="135"/>
    </row>
    <row r="14" spans="1:18" ht="37.9" customHeight="1" x14ac:dyDescent="0.25">
      <c r="F14" s="34" t="s">
        <v>1</v>
      </c>
      <c r="G14" s="52" t="s">
        <v>14</v>
      </c>
      <c r="H14" s="36" t="s">
        <v>29</v>
      </c>
      <c r="I14" s="34" t="s">
        <v>0</v>
      </c>
    </row>
    <row r="15" spans="1:18" x14ac:dyDescent="0.25">
      <c r="F15" s="64" t="s">
        <v>112</v>
      </c>
      <c r="G15" s="84">
        <v>19</v>
      </c>
      <c r="H15" s="11">
        <f>+D7</f>
        <v>1643913.8311250799</v>
      </c>
      <c r="I15" s="53">
        <v>1</v>
      </c>
      <c r="J15" s="1">
        <f>+H15+H16</f>
        <v>2803212.0616704915</v>
      </c>
      <c r="L15" s="1">
        <f>+H17+H18</f>
        <v>2638258.403362859</v>
      </c>
      <c r="O15" s="49"/>
    </row>
    <row r="16" spans="1:18" x14ac:dyDescent="0.25">
      <c r="F16" s="64" t="s">
        <v>120</v>
      </c>
      <c r="G16" s="84">
        <v>19</v>
      </c>
      <c r="H16" s="11">
        <f>+D8</f>
        <v>1159298.2305454114</v>
      </c>
      <c r="I16" s="53">
        <v>2</v>
      </c>
      <c r="J16" s="1">
        <f>+H11</f>
        <v>1813823.4883444502</v>
      </c>
      <c r="L16" s="1">
        <f>+H11-K7-K6</f>
        <v>824434.91501840926</v>
      </c>
    </row>
    <row r="17" spans="6:12" x14ac:dyDescent="0.25">
      <c r="F17" s="64" t="s">
        <v>116</v>
      </c>
      <c r="G17" s="84">
        <v>18</v>
      </c>
      <c r="H17" s="11">
        <f>+D6</f>
        <v>1408896.0395784597</v>
      </c>
      <c r="I17" s="53">
        <v>3</v>
      </c>
      <c r="J17" s="44">
        <f>+J16/J15</f>
        <v>0.64705182784621573</v>
      </c>
      <c r="L17" s="44">
        <f>+L16/L15</f>
        <v>0.31249210235340952</v>
      </c>
    </row>
    <row r="18" spans="6:12" x14ac:dyDescent="0.25">
      <c r="F18" s="64" t="s">
        <v>114</v>
      </c>
      <c r="G18" s="84">
        <v>18</v>
      </c>
      <c r="H18" s="11">
        <f>+D9</f>
        <v>1229362.3637843991</v>
      </c>
      <c r="I18" s="53">
        <v>4</v>
      </c>
    </row>
    <row r="19" spans="6:12" x14ac:dyDescent="0.25">
      <c r="H19" s="45">
        <f>SUM(H15:H18)</f>
        <v>5441470.4650333505</v>
      </c>
    </row>
  </sheetData>
  <mergeCells count="12">
    <mergeCell ref="F13:I13"/>
    <mergeCell ref="F4:F5"/>
    <mergeCell ref="G4:G5"/>
    <mergeCell ref="H4:H5"/>
    <mergeCell ref="I4:I5"/>
    <mergeCell ref="O3:O5"/>
    <mergeCell ref="P3:P5"/>
    <mergeCell ref="J4:L4"/>
    <mergeCell ref="D3:D5"/>
    <mergeCell ref="F3:I3"/>
    <mergeCell ref="J3:L3"/>
    <mergeCell ref="M3:M5"/>
  </mergeCells>
  <printOptions horizontalCentered="1"/>
  <pageMargins left="0.9055118110236221" right="0.9055118110236221" top="1.1417322834645669" bottom="0.74803149606299213" header="0.62992125984251968" footer="0.51181102362204722"/>
  <pageSetup paperSize="9" scale="62" fitToWidth="2" orientation="landscape" r:id="rId1"/>
  <headerFooter>
    <oddHeader xml:space="preserve">&amp;C&amp;"-,Grassetto"&amp;18INDICAZIONI OPERATIVE: Allegato LAB_03
LABORATORIO di Analisi: punteggio negli INDICATORI di PERFORMANCE e TOTALE variazioni da applicare sul TETTO 2024&amp;R: </oddHeader>
    <oddFooter>&amp;C&amp;14pag. n. &amp;P di &amp;N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BE172-BC59-4AD8-B66C-DE13FEC02584}">
  <sheetPr>
    <tabColor rgb="FFFFFF00"/>
  </sheetPr>
  <dimension ref="A1:Z21"/>
  <sheetViews>
    <sheetView zoomScaleNormal="100" workbookViewId="0">
      <selection activeCell="Q20" sqref="Q20"/>
    </sheetView>
  </sheetViews>
  <sheetFormatPr defaultColWidth="8.85546875" defaultRowHeight="15" x14ac:dyDescent="0.25"/>
  <cols>
    <col min="1" max="1" width="7.85546875" style="3" bestFit="1" customWidth="1"/>
    <col min="2" max="2" width="25.140625" style="2" customWidth="1"/>
    <col min="3" max="3" width="0.85546875" style="1" customWidth="1"/>
    <col min="4" max="4" width="10.140625" style="1" customWidth="1"/>
    <col min="5" max="5" width="0.85546875" style="1" customWidth="1"/>
    <col min="6" max="6" width="8.85546875" style="1" bestFit="1" customWidth="1"/>
    <col min="7" max="8" width="10.140625" style="1" customWidth="1"/>
    <col min="9" max="9" width="6.85546875" style="1" customWidth="1"/>
    <col min="10" max="11" width="10.140625" style="1" bestFit="1" customWidth="1"/>
    <col min="12" max="12" width="10.85546875" style="1" customWidth="1"/>
    <col min="13" max="13" width="8.85546875" style="1" customWidth="1"/>
    <col min="14" max="14" width="0.85546875" style="1" customWidth="1"/>
    <col min="15" max="15" width="8.85546875" style="1" customWidth="1"/>
    <col min="16" max="16" width="10.85546875" style="1" customWidth="1"/>
    <col min="17" max="18" width="4.140625" style="1" bestFit="1" customWidth="1"/>
    <col min="19" max="19" width="2.85546875" style="1" customWidth="1"/>
    <col min="20" max="20" width="10.140625" style="1" customWidth="1"/>
    <col min="21" max="21" width="6.5703125" style="1" bestFit="1" customWidth="1"/>
    <col min="22" max="36" width="10.85546875" style="1" customWidth="1"/>
    <col min="37" max="16384" width="8.85546875" style="1"/>
  </cols>
  <sheetData>
    <row r="1" spans="1:26" ht="32.1" customHeight="1" x14ac:dyDescent="0.25">
      <c r="A1" s="24" t="s">
        <v>265</v>
      </c>
    </row>
    <row r="2" spans="1:26" ht="15.95" customHeight="1" thickBot="1" x14ac:dyDescent="0.3">
      <c r="A2" s="19">
        <v>1</v>
      </c>
      <c r="B2" s="19">
        <v>2</v>
      </c>
      <c r="C2" s="31"/>
      <c r="D2" s="19">
        <v>3</v>
      </c>
      <c r="E2" s="31"/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31"/>
      <c r="O2" s="19">
        <v>12</v>
      </c>
      <c r="P2" s="37">
        <v>13</v>
      </c>
    </row>
    <row r="3" spans="1:26" ht="21.95" customHeight="1" x14ac:dyDescent="0.25">
      <c r="A3" s="18" t="s">
        <v>13</v>
      </c>
      <c r="B3" s="26" t="s">
        <v>18</v>
      </c>
      <c r="C3" s="31"/>
      <c r="D3" s="136" t="s">
        <v>256</v>
      </c>
      <c r="E3" s="31"/>
      <c r="F3" s="137" t="s">
        <v>257</v>
      </c>
      <c r="G3" s="138"/>
      <c r="H3" s="138"/>
      <c r="I3" s="139"/>
      <c r="J3" s="140" t="s">
        <v>12</v>
      </c>
      <c r="K3" s="140"/>
      <c r="L3" s="140"/>
      <c r="M3" s="141" t="s">
        <v>259</v>
      </c>
      <c r="N3" s="31"/>
      <c r="O3" s="142" t="s">
        <v>17</v>
      </c>
      <c r="P3" s="143" t="s">
        <v>235</v>
      </c>
      <c r="R3" s="17">
        <v>0.05</v>
      </c>
      <c r="T3" s="145" t="s">
        <v>49</v>
      </c>
      <c r="W3" s="1" t="s">
        <v>242</v>
      </c>
      <c r="X3" s="113" t="s">
        <v>243</v>
      </c>
      <c r="Y3" s="114">
        <v>167.38473996273081</v>
      </c>
    </row>
    <row r="4" spans="1:26" ht="21.95" customHeight="1" x14ac:dyDescent="0.25">
      <c r="A4" s="18" t="s">
        <v>30</v>
      </c>
      <c r="B4" s="47" t="s">
        <v>175</v>
      </c>
      <c r="C4" s="31"/>
      <c r="D4" s="136"/>
      <c r="E4" s="31"/>
      <c r="F4" s="144" t="s">
        <v>11</v>
      </c>
      <c r="G4" s="141" t="s">
        <v>15</v>
      </c>
      <c r="H4" s="141" t="s">
        <v>29</v>
      </c>
      <c r="I4" s="144" t="s">
        <v>10</v>
      </c>
      <c r="J4" s="140" t="s">
        <v>28</v>
      </c>
      <c r="K4" s="140"/>
      <c r="L4" s="140"/>
      <c r="M4" s="141"/>
      <c r="N4" s="31"/>
      <c r="O4" s="142"/>
      <c r="P4" s="143"/>
      <c r="R4" s="17">
        <v>0</v>
      </c>
      <c r="T4" s="146"/>
      <c r="X4" s="115" t="s">
        <v>244</v>
      </c>
      <c r="Y4" s="116">
        <v>1067.9275497814474</v>
      </c>
    </row>
    <row r="5" spans="1:26" ht="22.35" customHeight="1" thickBot="1" x14ac:dyDescent="0.3">
      <c r="A5" s="28" t="s">
        <v>9</v>
      </c>
      <c r="B5" s="29" t="s">
        <v>8</v>
      </c>
      <c r="C5" s="31"/>
      <c r="D5" s="136"/>
      <c r="E5" s="31"/>
      <c r="F5" s="144"/>
      <c r="G5" s="141"/>
      <c r="H5" s="141"/>
      <c r="I5" s="144"/>
      <c r="J5" s="30" t="s">
        <v>7</v>
      </c>
      <c r="K5" s="30" t="s">
        <v>6</v>
      </c>
      <c r="L5" s="30" t="s">
        <v>5</v>
      </c>
      <c r="M5" s="141"/>
      <c r="N5" s="31"/>
      <c r="O5" s="142"/>
      <c r="P5" s="143" t="s">
        <v>16</v>
      </c>
      <c r="R5" s="17">
        <v>-0.05</v>
      </c>
      <c r="T5" s="147"/>
      <c r="X5" s="117" t="s">
        <v>245</v>
      </c>
      <c r="Y5" s="118">
        <v>1061.5360160965508</v>
      </c>
      <c r="Z5" s="1" t="s">
        <v>246</v>
      </c>
    </row>
    <row r="6" spans="1:26" ht="29.1" customHeight="1" x14ac:dyDescent="0.25">
      <c r="A6" s="54">
        <v>8122</v>
      </c>
      <c r="B6" s="55" t="s">
        <v>56</v>
      </c>
      <c r="D6" s="11">
        <v>1048228.5459338001</v>
      </c>
      <c r="F6" s="15">
        <v>8621</v>
      </c>
      <c r="G6" s="14">
        <v>18</v>
      </c>
      <c r="H6" s="16">
        <v>3770883.039396076</v>
      </c>
      <c r="I6" s="14">
        <v>1</v>
      </c>
      <c r="J6" s="41">
        <v>1913042.4619016645</v>
      </c>
      <c r="K6" s="41">
        <f>+H6-J6</f>
        <v>1857840.5774944115</v>
      </c>
      <c r="M6" s="32">
        <f>(J6*$R$3)+(K6*$R$4)+(L6*$R$5)</f>
        <v>95652.123095083225</v>
      </c>
      <c r="O6" s="54">
        <v>8122</v>
      </c>
      <c r="P6" s="21">
        <f>+M7</f>
        <v>-49651.333076327355</v>
      </c>
      <c r="T6" s="48">
        <v>-0.05</v>
      </c>
    </row>
    <row r="7" spans="1:26" ht="14.45" customHeight="1" x14ac:dyDescent="0.25">
      <c r="A7" s="54">
        <v>8425</v>
      </c>
      <c r="B7" s="23" t="s">
        <v>176</v>
      </c>
      <c r="D7" s="11">
        <v>920015.80037511676</v>
      </c>
      <c r="F7" s="15">
        <v>8122</v>
      </c>
      <c r="G7" s="14">
        <v>17</v>
      </c>
      <c r="H7" s="16">
        <v>1048228.5459338001</v>
      </c>
      <c r="I7" s="14">
        <v>2</v>
      </c>
      <c r="K7" s="41">
        <f>+H10-K6</f>
        <v>55201.884407253005</v>
      </c>
      <c r="L7" s="41">
        <f>+H7-K7</f>
        <v>993026.66152654705</v>
      </c>
      <c r="M7" s="32">
        <f t="shared" ref="M7:M8" si="0">(J7*$R$3)+(K7*$R$4)+(L7*$R$5)</f>
        <v>-49651.333076327355</v>
      </c>
      <c r="O7" s="54">
        <v>8425</v>
      </c>
      <c r="P7" s="21">
        <f>+M8</f>
        <v>-46000.790018755841</v>
      </c>
      <c r="T7" s="48">
        <v>-4.2147094137502839E-2</v>
      </c>
    </row>
    <row r="8" spans="1:26" ht="29.1" customHeight="1" x14ac:dyDescent="0.25">
      <c r="A8" s="54">
        <v>8621</v>
      </c>
      <c r="B8" s="55" t="s">
        <v>122</v>
      </c>
      <c r="D8" s="11">
        <v>3770883.039396076</v>
      </c>
      <c r="F8" s="15">
        <v>8425</v>
      </c>
      <c r="G8" s="14">
        <v>16</v>
      </c>
      <c r="H8" s="16">
        <v>920015.80037511676</v>
      </c>
      <c r="I8" s="14">
        <v>3</v>
      </c>
      <c r="L8" s="1">
        <f>+H8</f>
        <v>920015.80037511676</v>
      </c>
      <c r="M8" s="32">
        <f t="shared" si="0"/>
        <v>-46000.790018755841</v>
      </c>
      <c r="O8" s="54">
        <v>8621</v>
      </c>
      <c r="P8" s="21">
        <f>+M6</f>
        <v>95652.123095083225</v>
      </c>
      <c r="T8" s="48">
        <v>2.6026153260419932E-2</v>
      </c>
    </row>
    <row r="9" spans="1:26" ht="14.45" customHeight="1" x14ac:dyDescent="0.25">
      <c r="B9" s="13" t="s">
        <v>4</v>
      </c>
      <c r="D9" s="4">
        <v>5739127.3857049933</v>
      </c>
      <c r="F9" s="12"/>
      <c r="G9" s="12"/>
      <c r="H9" s="12">
        <v>5739127.3857049933</v>
      </c>
      <c r="I9" s="12"/>
      <c r="J9" s="12">
        <f>SUM(J6:J8)</f>
        <v>1913042.4619016645</v>
      </c>
      <c r="K9" s="12">
        <f t="shared" ref="K9:L9" si="1">SUM(K6:K8)</f>
        <v>1913042.4619016645</v>
      </c>
      <c r="L9" s="12">
        <f t="shared" si="1"/>
        <v>1913042.4619016638</v>
      </c>
      <c r="M9" s="12">
        <v>0</v>
      </c>
      <c r="O9" s="4"/>
      <c r="P9" s="21">
        <v>0</v>
      </c>
      <c r="T9" s="20"/>
    </row>
    <row r="10" spans="1:26" ht="16.7" customHeight="1" x14ac:dyDescent="0.25">
      <c r="F10" s="10" t="s">
        <v>3</v>
      </c>
      <c r="G10" s="10"/>
      <c r="H10" s="9">
        <f>+H9/3</f>
        <v>1913042.4619016645</v>
      </c>
      <c r="I10" s="8"/>
      <c r="J10" s="7">
        <v>0</v>
      </c>
      <c r="K10" s="7">
        <v>0</v>
      </c>
      <c r="L10" s="7">
        <v>0</v>
      </c>
    </row>
    <row r="11" spans="1:26" ht="16.7" customHeight="1" x14ac:dyDescent="0.25"/>
    <row r="12" spans="1:26" ht="16.7" customHeight="1" x14ac:dyDescent="0.25"/>
    <row r="13" spans="1:26" ht="16.7" customHeight="1" x14ac:dyDescent="0.25"/>
    <row r="14" spans="1:26" ht="16.7" customHeight="1" x14ac:dyDescent="0.25"/>
    <row r="15" spans="1:26" ht="16.7" customHeight="1" x14ac:dyDescent="0.25">
      <c r="F15" s="133" t="s">
        <v>2</v>
      </c>
      <c r="G15" s="134"/>
      <c r="H15" s="134"/>
      <c r="I15" s="135"/>
    </row>
    <row r="16" spans="1:26" ht="37.700000000000003" customHeight="1" x14ac:dyDescent="0.25">
      <c r="F16" s="34" t="s">
        <v>1</v>
      </c>
      <c r="G16" s="35" t="s">
        <v>14</v>
      </c>
      <c r="H16" s="36" t="s">
        <v>29</v>
      </c>
      <c r="I16" s="34" t="s">
        <v>0</v>
      </c>
    </row>
    <row r="17" spans="6:9" x14ac:dyDescent="0.25">
      <c r="F17" s="64">
        <v>8621</v>
      </c>
      <c r="G17" s="84">
        <v>18</v>
      </c>
      <c r="H17" s="49">
        <f>+D8</f>
        <v>3770883.039396076</v>
      </c>
      <c r="I17" s="5">
        <v>1</v>
      </c>
    </row>
    <row r="18" spans="6:9" x14ac:dyDescent="0.25">
      <c r="F18" s="64">
        <v>8122</v>
      </c>
      <c r="G18" s="84">
        <v>17</v>
      </c>
      <c r="H18" s="49">
        <f>+D6</f>
        <v>1048228.5459338001</v>
      </c>
      <c r="I18" s="5">
        <v>2</v>
      </c>
    </row>
    <row r="19" spans="6:9" x14ac:dyDescent="0.25">
      <c r="F19" s="74">
        <v>8425</v>
      </c>
      <c r="G19" s="84">
        <v>16</v>
      </c>
      <c r="H19" s="156">
        <f>+D7</f>
        <v>920015.80037511676</v>
      </c>
      <c r="I19" s="5">
        <v>3</v>
      </c>
    </row>
    <row r="21" spans="6:9" x14ac:dyDescent="0.25">
      <c r="H21" s="1">
        <f>SUM(H17:H20)</f>
        <v>5739127.3857049933</v>
      </c>
    </row>
  </sheetData>
  <autoFilter ref="T3:T9" xr:uid="{00000000-0009-0000-0000-000002000000}"/>
  <mergeCells count="13">
    <mergeCell ref="D3:D5"/>
    <mergeCell ref="F3:I3"/>
    <mergeCell ref="J3:L3"/>
    <mergeCell ref="M3:M5"/>
    <mergeCell ref="O3:O5"/>
    <mergeCell ref="F15:I15"/>
    <mergeCell ref="T3:T5"/>
    <mergeCell ref="F4:F5"/>
    <mergeCell ref="G4:G5"/>
    <mergeCell ref="H4:H5"/>
    <mergeCell ref="I4:I5"/>
    <mergeCell ref="J4:L4"/>
    <mergeCell ref="P3:P5"/>
  </mergeCells>
  <printOptions horizontalCentered="1"/>
  <pageMargins left="0.9055118110236221" right="0.9055118110236221" top="1.3385826771653544" bottom="0.74803149606299213" header="0.82677165354330717" footer="0.51181102362204722"/>
  <pageSetup paperSize="9" fitToWidth="2" orientation="landscape" r:id="rId1"/>
  <headerFooter>
    <oddHeader xml:space="preserve">&amp;C&amp;"-,Grassetto"&amp;14INDICAZIONI OPERATIVE: Allegato MN_02
&amp;R: </oddHeader>
    <oddFooter>&amp;C&amp;14pag. n. &amp;P di &amp;N</oddFooter>
  </headerFooter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5BD55-BBE4-4B7F-8599-105EBC5475E9}">
  <sheetPr>
    <tabColor rgb="FFFFFF00"/>
    <pageSetUpPr fitToPage="1"/>
  </sheetPr>
  <dimension ref="A1:R21"/>
  <sheetViews>
    <sheetView zoomScale="80" zoomScaleNormal="80" zoomScalePageLayoutView="90" workbookViewId="0">
      <selection activeCell="J16" sqref="J16"/>
    </sheetView>
  </sheetViews>
  <sheetFormatPr defaultColWidth="8.85546875" defaultRowHeight="15" x14ac:dyDescent="0.25"/>
  <cols>
    <col min="1" max="1" width="7.85546875" style="3" bestFit="1" customWidth="1"/>
    <col min="2" max="2" width="73.42578125" style="2" bestFit="1" customWidth="1"/>
    <col min="3" max="3" width="0.85546875" style="1" customWidth="1"/>
    <col min="4" max="4" width="11.5703125" style="1" customWidth="1"/>
    <col min="5" max="5" width="0.85546875" style="1" customWidth="1"/>
    <col min="6" max="6" width="8.85546875" style="1" bestFit="1" customWidth="1"/>
    <col min="7" max="7" width="14.28515625" style="1" customWidth="1"/>
    <col min="8" max="8" width="10.85546875" style="1" bestFit="1" customWidth="1"/>
    <col min="9" max="9" width="6.85546875" style="1" customWidth="1"/>
    <col min="10" max="11" width="10.140625" style="1" bestFit="1" customWidth="1"/>
    <col min="12" max="12" width="10.85546875" style="1" customWidth="1"/>
    <col min="13" max="13" width="13.7109375" style="1" customWidth="1"/>
    <col min="14" max="14" width="0.85546875" style="1" customWidth="1"/>
    <col min="15" max="15" width="8.85546875" style="1" customWidth="1"/>
    <col min="16" max="16" width="10.85546875" style="1" customWidth="1"/>
    <col min="17" max="17" width="4.140625" style="1" bestFit="1" customWidth="1"/>
    <col min="18" max="18" width="5.7109375" style="1" customWidth="1"/>
    <col min="19" max="19" width="2.85546875" style="1" customWidth="1"/>
    <col min="20" max="20" width="6.5703125" style="1" bestFit="1" customWidth="1"/>
    <col min="21" max="34" width="10.85546875" style="1" customWidth="1"/>
    <col min="35" max="16384" width="8.85546875" style="1"/>
  </cols>
  <sheetData>
    <row r="1" spans="1:18" ht="32.1" customHeight="1" x14ac:dyDescent="0.25">
      <c r="A1" s="24" t="s">
        <v>266</v>
      </c>
    </row>
    <row r="2" spans="1:18" ht="15.95" customHeight="1" x14ac:dyDescent="0.25">
      <c r="A2" s="40">
        <v>1</v>
      </c>
      <c r="B2" s="40">
        <v>2</v>
      </c>
      <c r="C2" s="31"/>
      <c r="D2" s="19">
        <v>3</v>
      </c>
      <c r="E2" s="31"/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31"/>
      <c r="O2" s="19">
        <v>12</v>
      </c>
      <c r="P2" s="37">
        <v>13</v>
      </c>
    </row>
    <row r="3" spans="1:18" ht="21.95" customHeight="1" x14ac:dyDescent="0.25">
      <c r="A3" s="18" t="s">
        <v>13</v>
      </c>
      <c r="B3" s="26" t="s">
        <v>18</v>
      </c>
      <c r="C3" s="31"/>
      <c r="D3" s="136" t="s">
        <v>256</v>
      </c>
      <c r="E3" s="31"/>
      <c r="F3" s="137" t="s">
        <v>257</v>
      </c>
      <c r="G3" s="138"/>
      <c r="H3" s="138"/>
      <c r="I3" s="139"/>
      <c r="J3" s="140" t="s">
        <v>12</v>
      </c>
      <c r="K3" s="140"/>
      <c r="L3" s="140"/>
      <c r="M3" s="141" t="s">
        <v>259</v>
      </c>
      <c r="N3" s="31"/>
      <c r="O3" s="142" t="s">
        <v>17</v>
      </c>
      <c r="P3" s="143" t="s">
        <v>235</v>
      </c>
      <c r="R3" s="17">
        <v>0.05</v>
      </c>
    </row>
    <row r="4" spans="1:18" ht="21.95" customHeight="1" x14ac:dyDescent="0.25">
      <c r="A4" s="18" t="s">
        <v>30</v>
      </c>
      <c r="B4" s="47" t="s">
        <v>177</v>
      </c>
      <c r="C4" s="31"/>
      <c r="D4" s="136"/>
      <c r="E4" s="31"/>
      <c r="F4" s="144" t="s">
        <v>11</v>
      </c>
      <c r="G4" s="141" t="s">
        <v>15</v>
      </c>
      <c r="H4" s="141" t="s">
        <v>29</v>
      </c>
      <c r="I4" s="144" t="s">
        <v>10</v>
      </c>
      <c r="J4" s="140" t="s">
        <v>28</v>
      </c>
      <c r="K4" s="140"/>
      <c r="L4" s="140"/>
      <c r="M4" s="141"/>
      <c r="N4" s="31"/>
      <c r="O4" s="142"/>
      <c r="P4" s="143"/>
      <c r="R4" s="17">
        <v>0</v>
      </c>
    </row>
    <row r="5" spans="1:18" ht="36" customHeight="1" x14ac:dyDescent="0.25">
      <c r="A5" s="28" t="s">
        <v>9</v>
      </c>
      <c r="B5" s="29" t="s">
        <v>8</v>
      </c>
      <c r="C5" s="31"/>
      <c r="D5" s="136"/>
      <c r="E5" s="31"/>
      <c r="F5" s="144"/>
      <c r="G5" s="141"/>
      <c r="H5" s="141"/>
      <c r="I5" s="144"/>
      <c r="J5" s="30" t="s">
        <v>7</v>
      </c>
      <c r="K5" s="30" t="s">
        <v>6</v>
      </c>
      <c r="L5" s="30" t="s">
        <v>5</v>
      </c>
      <c r="M5" s="141"/>
      <c r="N5" s="31"/>
      <c r="O5" s="142"/>
      <c r="P5" s="143" t="s">
        <v>16</v>
      </c>
      <c r="R5" s="17">
        <v>-0.05</v>
      </c>
    </row>
    <row r="6" spans="1:18" ht="14.45" customHeight="1" x14ac:dyDescent="0.25">
      <c r="A6" s="78" t="s">
        <v>187</v>
      </c>
      <c r="B6" s="23" t="s">
        <v>188</v>
      </c>
      <c r="D6" s="11">
        <v>130132.49874256135</v>
      </c>
      <c r="F6" s="15">
        <v>8220</v>
      </c>
      <c r="G6" s="14">
        <v>20</v>
      </c>
      <c r="H6" s="16">
        <v>130132.49874256135</v>
      </c>
      <c r="I6" s="14">
        <v>1</v>
      </c>
      <c r="J6" s="1">
        <f>+H6*J18</f>
        <v>87384.576906918897</v>
      </c>
      <c r="K6" s="1">
        <f>+H6-J6</f>
        <v>42747.921835642454</v>
      </c>
      <c r="M6" s="33">
        <f>(J6*$R$3)+(K6*$R$4)+(L6*$R$5)</f>
        <v>4369.228845345945</v>
      </c>
      <c r="O6" s="78" t="s">
        <v>187</v>
      </c>
      <c r="P6" s="21">
        <f>+M6</f>
        <v>4369.228845345945</v>
      </c>
    </row>
    <row r="7" spans="1:18" ht="14.45" customHeight="1" x14ac:dyDescent="0.25">
      <c r="A7" s="78">
        <v>150102</v>
      </c>
      <c r="B7" s="23" t="s">
        <v>204</v>
      </c>
      <c r="D7" s="11">
        <v>16995.292518099999</v>
      </c>
      <c r="F7" s="15">
        <v>730400</v>
      </c>
      <c r="G7" s="14">
        <v>20</v>
      </c>
      <c r="H7" s="16">
        <v>199163.93249422364</v>
      </c>
      <c r="I7" s="14">
        <v>2</v>
      </c>
      <c r="J7" s="1">
        <f>+H7*J18</f>
        <v>133739.5050759427</v>
      </c>
      <c r="K7" s="43">
        <f>+H7-J7</f>
        <v>65424.427418280946</v>
      </c>
      <c r="M7" s="33">
        <f t="shared" ref="M7:M10" si="0">(J7*$R$3)+(K7*$R$4)+(L7*$R$5)</f>
        <v>6686.9752537971353</v>
      </c>
      <c r="O7" s="78">
        <v>150102</v>
      </c>
      <c r="P7" s="21">
        <f>+M10</f>
        <v>-849.764625905</v>
      </c>
    </row>
    <row r="8" spans="1:18" ht="14.45" customHeight="1" x14ac:dyDescent="0.25">
      <c r="A8" s="78">
        <v>710400</v>
      </c>
      <c r="B8" s="23" t="s">
        <v>209</v>
      </c>
      <c r="D8" s="11">
        <v>94083.926040899998</v>
      </c>
      <c r="F8" s="15">
        <v>730300</v>
      </c>
      <c r="G8" s="14">
        <v>18</v>
      </c>
      <c r="H8" s="16">
        <v>222996.59615279984</v>
      </c>
      <c r="I8" s="14">
        <v>3</v>
      </c>
      <c r="J8" s="43"/>
      <c r="K8" s="43">
        <f>+H12-(K6+K7)</f>
        <v>112951.73272893819</v>
      </c>
      <c r="L8" s="1">
        <f>+H8-K8</f>
        <v>110044.86342386165</v>
      </c>
      <c r="M8" s="33">
        <f t="shared" si="0"/>
        <v>-5502.2431711930831</v>
      </c>
      <c r="O8" s="78">
        <v>710400</v>
      </c>
      <c r="P8" s="21">
        <f>+M9</f>
        <v>-4704.1963020450003</v>
      </c>
    </row>
    <row r="9" spans="1:18" ht="14.45" customHeight="1" x14ac:dyDescent="0.25">
      <c r="A9" s="78">
        <v>730300</v>
      </c>
      <c r="B9" s="23" t="s">
        <v>211</v>
      </c>
      <c r="D9" s="11">
        <v>222996.59615279984</v>
      </c>
      <c r="F9" s="15">
        <v>710400</v>
      </c>
      <c r="G9" s="14">
        <v>15</v>
      </c>
      <c r="H9" s="16">
        <v>94083.926040899998</v>
      </c>
      <c r="I9" s="14">
        <v>4</v>
      </c>
      <c r="J9" s="43"/>
      <c r="K9" s="43"/>
      <c r="L9" s="1">
        <f>+H9</f>
        <v>94083.926040899998</v>
      </c>
      <c r="M9" s="33">
        <f t="shared" si="0"/>
        <v>-4704.1963020450003</v>
      </c>
      <c r="O9" s="78">
        <v>730300</v>
      </c>
      <c r="P9" s="21">
        <f>+M8</f>
        <v>-5502.2431711930831</v>
      </c>
    </row>
    <row r="10" spans="1:18" ht="14.45" customHeight="1" x14ac:dyDescent="0.25">
      <c r="A10" s="78" t="s">
        <v>203</v>
      </c>
      <c r="B10" s="23" t="s">
        <v>212</v>
      </c>
      <c r="D10" s="11">
        <v>199163.93249422364</v>
      </c>
      <c r="F10" s="15">
        <v>150102</v>
      </c>
      <c r="G10" s="14">
        <v>7</v>
      </c>
      <c r="H10" s="16">
        <v>16995.292518099999</v>
      </c>
      <c r="I10" s="14">
        <v>5</v>
      </c>
      <c r="L10" s="1">
        <f>+H10</f>
        <v>16995.292518099999</v>
      </c>
      <c r="M10" s="33">
        <f t="shared" si="0"/>
        <v>-849.764625905</v>
      </c>
      <c r="O10" s="78" t="s">
        <v>203</v>
      </c>
      <c r="P10" s="21">
        <f>+M7</f>
        <v>6686.9752537971353</v>
      </c>
    </row>
    <row r="11" spans="1:18" ht="14.45" customHeight="1" x14ac:dyDescent="0.25">
      <c r="A11" s="79"/>
      <c r="B11" s="13" t="s">
        <v>4</v>
      </c>
      <c r="D11" s="4">
        <f>SUM(D6:D10)</f>
        <v>663372.24594858475</v>
      </c>
      <c r="F11" s="12"/>
      <c r="G11" s="12"/>
      <c r="H11" s="12">
        <f>SUM(H6:H10)</f>
        <v>663372.24594858475</v>
      </c>
      <c r="I11" s="12"/>
      <c r="J11" s="12">
        <f>SUM(J6:J10)</f>
        <v>221124.08198286159</v>
      </c>
      <c r="K11" s="12">
        <f>SUM(K6:K10)</f>
        <v>221124.08198286159</v>
      </c>
      <c r="L11" s="12">
        <f>SUM(L6:L10)</f>
        <v>221124.08198286165</v>
      </c>
      <c r="M11" s="12">
        <v>-4.8021320253610611E-10</v>
      </c>
      <c r="O11" s="4"/>
      <c r="P11" s="21">
        <f>+SUM(P6:P10)</f>
        <v>0</v>
      </c>
    </row>
    <row r="12" spans="1:18" ht="16.7" customHeight="1" x14ac:dyDescent="0.25">
      <c r="F12" s="10" t="s">
        <v>3</v>
      </c>
      <c r="G12" s="10"/>
      <c r="H12" s="9">
        <f>+H11/3</f>
        <v>221124.08198286159</v>
      </c>
      <c r="I12" s="8"/>
      <c r="J12" s="7">
        <f>+H12-J11</f>
        <v>0</v>
      </c>
      <c r="K12" s="7">
        <f>+H12-K11</f>
        <v>0</v>
      </c>
      <c r="L12" s="7">
        <f>+H12-L11</f>
        <v>0</v>
      </c>
    </row>
    <row r="13" spans="1:18" ht="16.7" customHeight="1" x14ac:dyDescent="0.25"/>
    <row r="14" spans="1:18" ht="16.7" customHeight="1" x14ac:dyDescent="0.25">
      <c r="F14" s="133" t="s">
        <v>2</v>
      </c>
      <c r="G14" s="134"/>
      <c r="H14" s="134"/>
      <c r="I14" s="135"/>
    </row>
    <row r="15" spans="1:18" ht="37.700000000000003" customHeight="1" x14ac:dyDescent="0.25">
      <c r="A15" s="3" t="s">
        <v>242</v>
      </c>
      <c r="B15" s="111">
        <v>32.214708963262879</v>
      </c>
      <c r="F15" s="34" t="s">
        <v>1</v>
      </c>
      <c r="G15" s="35" t="s">
        <v>14</v>
      </c>
      <c r="H15" s="36" t="s">
        <v>29</v>
      </c>
      <c r="I15" s="34" t="s">
        <v>0</v>
      </c>
    </row>
    <row r="16" spans="1:18" x14ac:dyDescent="0.25">
      <c r="F16" s="64">
        <v>8220</v>
      </c>
      <c r="G16" s="65">
        <v>20</v>
      </c>
      <c r="H16" s="49">
        <f>+D6</f>
        <v>130132.49874256135</v>
      </c>
      <c r="I16" s="5">
        <v>1</v>
      </c>
      <c r="J16" s="1">
        <f>+H16+H17</f>
        <v>329296.43123678502</v>
      </c>
      <c r="P16" s="6"/>
    </row>
    <row r="17" spans="6:10" x14ac:dyDescent="0.25">
      <c r="F17" s="64">
        <v>730400</v>
      </c>
      <c r="G17" s="65">
        <v>20</v>
      </c>
      <c r="H17" s="49">
        <f>+D10</f>
        <v>199163.93249422364</v>
      </c>
      <c r="I17" s="5">
        <v>2</v>
      </c>
      <c r="J17" s="1">
        <f>+H12</f>
        <v>221124.08198286159</v>
      </c>
    </row>
    <row r="18" spans="6:10" x14ac:dyDescent="0.25">
      <c r="F18" s="64">
        <v>730300</v>
      </c>
      <c r="G18" s="65">
        <v>18</v>
      </c>
      <c r="H18" s="49">
        <f>+D9</f>
        <v>222996.59615279984</v>
      </c>
      <c r="I18" s="5">
        <v>3</v>
      </c>
      <c r="J18" s="97">
        <f>+J17/J16</f>
        <v>0.67150464143311461</v>
      </c>
    </row>
    <row r="19" spans="6:10" x14ac:dyDescent="0.25">
      <c r="F19" s="64">
        <v>710400</v>
      </c>
      <c r="G19" s="65">
        <v>15</v>
      </c>
      <c r="H19" s="49">
        <f>+D8</f>
        <v>94083.926040899998</v>
      </c>
      <c r="I19" s="5">
        <v>4</v>
      </c>
      <c r="J19" s="43"/>
    </row>
    <row r="20" spans="6:10" x14ac:dyDescent="0.25">
      <c r="F20" s="64">
        <v>150102</v>
      </c>
      <c r="G20" s="65">
        <v>7</v>
      </c>
      <c r="H20" s="49">
        <f>+D7</f>
        <v>16995.292518099999</v>
      </c>
      <c r="I20" s="5">
        <v>5</v>
      </c>
      <c r="J20" s="43"/>
    </row>
    <row r="21" spans="6:10" x14ac:dyDescent="0.25">
      <c r="H21" s="4">
        <f>SUM(H16:H20)</f>
        <v>663372.24594858475</v>
      </c>
    </row>
  </sheetData>
  <mergeCells count="12">
    <mergeCell ref="D3:D5"/>
    <mergeCell ref="F3:I3"/>
    <mergeCell ref="J3:L3"/>
    <mergeCell ref="M3:M5"/>
    <mergeCell ref="O3:O5"/>
    <mergeCell ref="J4:L4"/>
    <mergeCell ref="P3:P5"/>
    <mergeCell ref="F14:I14"/>
    <mergeCell ref="F4:F5"/>
    <mergeCell ref="G4:G5"/>
    <mergeCell ref="H4:H5"/>
    <mergeCell ref="I4:I5"/>
  </mergeCells>
  <printOptions horizontalCentered="1"/>
  <pageMargins left="0.11811023622047245" right="0.11811023622047245" top="1.1417322834645669" bottom="0.62992125984251968" header="0.62992125984251968" footer="0.51181102362204722"/>
  <pageSetup paperSize="9" scale="72" orientation="landscape" r:id="rId1"/>
  <headerFooter>
    <oddHeader xml:space="preserve">&amp;C&amp;"-,Grassetto"&amp;18INDICAZIONI OPERATIVE: Allegato RAD_02
&amp;R: </oddHeader>
    <oddFooter>&amp;C&amp;14pag. n. &amp;P di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11101-941F-4467-96FE-7A1D8F0337CE}">
  <sheetPr>
    <tabColor rgb="FFFFFF00"/>
    <pageSetUpPr fitToPage="1"/>
  </sheetPr>
  <dimension ref="A1:R31"/>
  <sheetViews>
    <sheetView zoomScale="80" zoomScaleNormal="80" zoomScalePageLayoutView="90" workbookViewId="0">
      <selection activeCell="H29" sqref="H29"/>
    </sheetView>
  </sheetViews>
  <sheetFormatPr defaultColWidth="8.85546875" defaultRowHeight="15" x14ac:dyDescent="0.25"/>
  <cols>
    <col min="1" max="1" width="7.85546875" style="3" bestFit="1" customWidth="1"/>
    <col min="2" max="2" width="58.5703125" style="2" customWidth="1"/>
    <col min="3" max="3" width="0.85546875" style="1" customWidth="1"/>
    <col min="4" max="4" width="11.5703125" style="1" customWidth="1"/>
    <col min="5" max="5" width="0.85546875" style="1" customWidth="1"/>
    <col min="6" max="6" width="8.85546875" style="1" bestFit="1" customWidth="1"/>
    <col min="7" max="7" width="13.7109375" style="1" customWidth="1"/>
    <col min="8" max="8" width="10.85546875" style="1" bestFit="1" customWidth="1"/>
    <col min="9" max="9" width="6.85546875" style="1" customWidth="1"/>
    <col min="10" max="11" width="10.140625" style="1" bestFit="1" customWidth="1"/>
    <col min="12" max="12" width="10.85546875" style="1" customWidth="1"/>
    <col min="13" max="13" width="8.85546875" style="1" customWidth="1"/>
    <col min="14" max="14" width="0.85546875" style="1" customWidth="1"/>
    <col min="15" max="15" width="8.85546875" style="1" customWidth="1"/>
    <col min="16" max="16" width="10.85546875" style="1" customWidth="1"/>
    <col min="17" max="17" width="4.140625" style="1" bestFit="1" customWidth="1"/>
    <col min="18" max="18" width="5.7109375" style="1" customWidth="1"/>
    <col min="19" max="19" width="2.85546875" style="1" customWidth="1"/>
    <col min="20" max="20" width="6.5703125" style="1" bestFit="1" customWidth="1"/>
    <col min="21" max="34" width="10.85546875" style="1" customWidth="1"/>
    <col min="35" max="16384" width="8.85546875" style="1"/>
  </cols>
  <sheetData>
    <row r="1" spans="1:18" ht="32.1" customHeight="1" x14ac:dyDescent="0.25">
      <c r="A1" s="24" t="s">
        <v>266</v>
      </c>
    </row>
    <row r="2" spans="1:18" ht="15.95" customHeight="1" x14ac:dyDescent="0.25">
      <c r="A2" s="40">
        <v>1</v>
      </c>
      <c r="B2" s="40">
        <v>2</v>
      </c>
      <c r="C2" s="31"/>
      <c r="D2" s="19">
        <v>3</v>
      </c>
      <c r="E2" s="31"/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31"/>
      <c r="O2" s="19">
        <v>12</v>
      </c>
      <c r="P2" s="37">
        <v>13</v>
      </c>
    </row>
    <row r="3" spans="1:18" ht="21.95" customHeight="1" x14ac:dyDescent="0.25">
      <c r="A3" s="18" t="s">
        <v>13</v>
      </c>
      <c r="B3" s="26" t="s">
        <v>18</v>
      </c>
      <c r="C3" s="31"/>
      <c r="D3" s="136" t="s">
        <v>256</v>
      </c>
      <c r="E3" s="31"/>
      <c r="F3" s="137" t="s">
        <v>257</v>
      </c>
      <c r="G3" s="138"/>
      <c r="H3" s="138"/>
      <c r="I3" s="139"/>
      <c r="J3" s="140" t="s">
        <v>12</v>
      </c>
      <c r="K3" s="140"/>
      <c r="L3" s="140"/>
      <c r="M3" s="141" t="s">
        <v>259</v>
      </c>
      <c r="N3" s="31"/>
      <c r="O3" s="142" t="s">
        <v>17</v>
      </c>
      <c r="P3" s="143" t="s">
        <v>235</v>
      </c>
      <c r="R3" s="17">
        <v>0.05</v>
      </c>
    </row>
    <row r="4" spans="1:18" ht="21.95" customHeight="1" x14ac:dyDescent="0.25">
      <c r="A4" s="18" t="s">
        <v>30</v>
      </c>
      <c r="B4" s="47" t="s">
        <v>177</v>
      </c>
      <c r="C4" s="31"/>
      <c r="D4" s="136"/>
      <c r="E4" s="31"/>
      <c r="F4" s="144" t="s">
        <v>11</v>
      </c>
      <c r="G4" s="141" t="s">
        <v>15</v>
      </c>
      <c r="H4" s="141" t="s">
        <v>29</v>
      </c>
      <c r="I4" s="144" t="s">
        <v>10</v>
      </c>
      <c r="J4" s="140" t="s">
        <v>28</v>
      </c>
      <c r="K4" s="140"/>
      <c r="L4" s="140"/>
      <c r="M4" s="141"/>
      <c r="N4" s="31"/>
      <c r="O4" s="142"/>
      <c r="P4" s="143"/>
      <c r="R4" s="17">
        <v>0</v>
      </c>
    </row>
    <row r="5" spans="1:18" ht="36" customHeight="1" x14ac:dyDescent="0.25">
      <c r="A5" s="28" t="s">
        <v>9</v>
      </c>
      <c r="B5" s="29" t="s">
        <v>8</v>
      </c>
      <c r="C5" s="31"/>
      <c r="D5" s="136"/>
      <c r="E5" s="31"/>
      <c r="F5" s="144"/>
      <c r="G5" s="141"/>
      <c r="H5" s="141"/>
      <c r="I5" s="144"/>
      <c r="J5" s="30" t="s">
        <v>7</v>
      </c>
      <c r="K5" s="30" t="s">
        <v>6</v>
      </c>
      <c r="L5" s="30" t="s">
        <v>5</v>
      </c>
      <c r="M5" s="141"/>
      <c r="N5" s="31"/>
      <c r="O5" s="142"/>
      <c r="P5" s="143" t="s">
        <v>16</v>
      </c>
      <c r="R5" s="17">
        <v>-0.05</v>
      </c>
    </row>
    <row r="6" spans="1:18" ht="14.45" customHeight="1" x14ac:dyDescent="0.25">
      <c r="A6" s="98" t="s">
        <v>180</v>
      </c>
      <c r="B6" s="23" t="s">
        <v>181</v>
      </c>
      <c r="D6" s="11">
        <v>224731.18358139999</v>
      </c>
      <c r="F6" s="15" t="s">
        <v>182</v>
      </c>
      <c r="G6" s="14">
        <v>21</v>
      </c>
      <c r="H6" s="16">
        <v>61562.861633699824</v>
      </c>
      <c r="I6" s="14">
        <v>1</v>
      </c>
      <c r="J6" s="1">
        <f>+H6</f>
        <v>61562.861633699824</v>
      </c>
      <c r="M6" s="33">
        <f>(J6*$R$3)+(K6*$R$4)+(L6*$R$5)</f>
        <v>3078.1430816849916</v>
      </c>
      <c r="O6" s="75" t="s">
        <v>180</v>
      </c>
      <c r="P6" s="21">
        <f>+M11</f>
        <v>-1219.4155809857693</v>
      </c>
    </row>
    <row r="7" spans="1:18" ht="14.45" customHeight="1" x14ac:dyDescent="0.25">
      <c r="A7" s="98" t="s">
        <v>183</v>
      </c>
      <c r="B7" s="23" t="s">
        <v>184</v>
      </c>
      <c r="D7" s="11">
        <v>158408.1540521</v>
      </c>
      <c r="F7" s="15">
        <v>770500</v>
      </c>
      <c r="G7" s="14">
        <v>20</v>
      </c>
      <c r="H7" s="16">
        <v>240095.19371575167</v>
      </c>
      <c r="I7" s="14">
        <v>2</v>
      </c>
      <c r="J7" s="1">
        <f>+H7</f>
        <v>240095.19371575167</v>
      </c>
      <c r="M7" s="33">
        <f t="shared" ref="M7:M14" si="0">(J7*$R$3)+(K7*$R$4)+(L7*$R$5)</f>
        <v>12004.759685787583</v>
      </c>
      <c r="O7" s="75" t="s">
        <v>183</v>
      </c>
      <c r="P7" s="21">
        <f>+M12</f>
        <v>-7920.4077026049999</v>
      </c>
    </row>
    <row r="8" spans="1:18" ht="14.45" customHeight="1" x14ac:dyDescent="0.25">
      <c r="A8" s="98" t="s">
        <v>199</v>
      </c>
      <c r="B8" s="23" t="s">
        <v>200</v>
      </c>
      <c r="D8" s="11">
        <v>41899.371065899999</v>
      </c>
      <c r="F8" s="15">
        <v>760300</v>
      </c>
      <c r="G8" s="14">
        <v>18</v>
      </c>
      <c r="H8" s="16">
        <v>276697.02988229762</v>
      </c>
      <c r="I8" s="14">
        <v>3</v>
      </c>
      <c r="J8" s="1">
        <f>+H16-SUM(J6:J7)</f>
        <v>202892.76188826392</v>
      </c>
      <c r="K8" s="43">
        <f>+H8-J8</f>
        <v>73804.267994033697</v>
      </c>
      <c r="M8" s="33">
        <f t="shared" si="0"/>
        <v>10144.638094413196</v>
      </c>
      <c r="O8" s="75" t="s">
        <v>199</v>
      </c>
      <c r="P8" s="21">
        <f>+M13</f>
        <v>-2094.9685532950002</v>
      </c>
    </row>
    <row r="9" spans="1:18" ht="14.45" customHeight="1" x14ac:dyDescent="0.25">
      <c r="A9" s="98">
        <v>150105</v>
      </c>
      <c r="B9" s="23" t="s">
        <v>205</v>
      </c>
      <c r="D9" s="11">
        <v>135469.16628199714</v>
      </c>
      <c r="F9" s="15">
        <v>150105</v>
      </c>
      <c r="G9" s="14">
        <v>17</v>
      </c>
      <c r="H9" s="16">
        <v>135469.16628199714</v>
      </c>
      <c r="I9" s="14">
        <v>4</v>
      </c>
      <c r="J9" s="43"/>
      <c r="K9" s="43">
        <f>+H9-J9</f>
        <v>135469.16628199714</v>
      </c>
      <c r="M9" s="33">
        <f t="shared" si="0"/>
        <v>0</v>
      </c>
      <c r="O9" s="75">
        <v>150105</v>
      </c>
      <c r="P9" s="21">
        <f>+M9</f>
        <v>0</v>
      </c>
    </row>
    <row r="10" spans="1:18" ht="14.45" customHeight="1" x14ac:dyDescent="0.25">
      <c r="A10" s="98">
        <v>710600</v>
      </c>
      <c r="B10" s="23" t="s">
        <v>210</v>
      </c>
      <c r="D10" s="11">
        <v>279854.98050000001</v>
      </c>
      <c r="F10" s="15">
        <v>770200</v>
      </c>
      <c r="G10" s="14">
        <v>14</v>
      </c>
      <c r="H10" s="16">
        <v>94934.510999999999</v>
      </c>
      <c r="I10" s="14">
        <v>5</v>
      </c>
      <c r="J10" s="43"/>
      <c r="K10" s="43">
        <f>+H10-J10</f>
        <v>94934.510999999999</v>
      </c>
      <c r="M10" s="33">
        <f t="shared" si="0"/>
        <v>0</v>
      </c>
      <c r="O10" s="75">
        <v>710600</v>
      </c>
      <c r="P10" s="21">
        <f>+M14</f>
        <v>-13992.749025000001</v>
      </c>
    </row>
    <row r="11" spans="1:18" ht="14.45" customHeight="1" x14ac:dyDescent="0.25">
      <c r="A11" s="98">
        <v>760300</v>
      </c>
      <c r="B11" s="23" t="s">
        <v>216</v>
      </c>
      <c r="D11" s="11">
        <v>276697.02988229762</v>
      </c>
      <c r="F11" s="15">
        <v>8024</v>
      </c>
      <c r="G11" s="14">
        <v>13</v>
      </c>
      <c r="H11" s="16">
        <v>224731.18358139999</v>
      </c>
      <c r="I11" s="14">
        <v>6</v>
      </c>
      <c r="K11" s="1">
        <f>+H16-SUM(K8:K10)</f>
        <v>200342.87196168461</v>
      </c>
      <c r="L11" s="1">
        <f>+H11-K11</f>
        <v>24388.311619715387</v>
      </c>
      <c r="M11" s="33">
        <f t="shared" si="0"/>
        <v>-1219.4155809857693</v>
      </c>
      <c r="O11" s="75">
        <v>760300</v>
      </c>
      <c r="P11" s="21">
        <f>+M8</f>
        <v>10144.638094413196</v>
      </c>
    </row>
    <row r="12" spans="1:18" ht="14.45" customHeight="1" x14ac:dyDescent="0.25">
      <c r="A12" s="98">
        <v>770200</v>
      </c>
      <c r="B12" s="23" t="s">
        <v>217</v>
      </c>
      <c r="D12" s="11">
        <v>94934.510999999999</v>
      </c>
      <c r="F12" s="15">
        <v>8126</v>
      </c>
      <c r="G12" s="14">
        <v>12</v>
      </c>
      <c r="H12" s="16">
        <v>158408.1540521</v>
      </c>
      <c r="I12" s="14">
        <v>7</v>
      </c>
      <c r="L12" s="1">
        <f t="shared" ref="L12:L14" si="1">+H12-K12</f>
        <v>158408.1540521</v>
      </c>
      <c r="M12" s="33">
        <f t="shared" si="0"/>
        <v>-7920.4077026049999</v>
      </c>
      <c r="O12" s="75">
        <v>770200</v>
      </c>
      <c r="P12" s="21">
        <f>+M10</f>
        <v>0</v>
      </c>
    </row>
    <row r="13" spans="1:18" ht="14.45" customHeight="1" x14ac:dyDescent="0.25">
      <c r="A13" s="98">
        <v>770500</v>
      </c>
      <c r="B13" s="23" t="s">
        <v>218</v>
      </c>
      <c r="D13" s="11">
        <v>240095.19371575167</v>
      </c>
      <c r="F13" s="15">
        <v>8613</v>
      </c>
      <c r="G13" s="14">
        <v>12</v>
      </c>
      <c r="H13" s="16">
        <v>41899.371065899999</v>
      </c>
      <c r="I13" s="14">
        <v>8</v>
      </c>
      <c r="L13" s="1">
        <f t="shared" si="1"/>
        <v>41899.371065899999</v>
      </c>
      <c r="M13" s="33">
        <f t="shared" si="0"/>
        <v>-2094.9685532950002</v>
      </c>
      <c r="O13" s="75">
        <v>770500</v>
      </c>
      <c r="P13" s="21">
        <f>+M7</f>
        <v>12004.759685787583</v>
      </c>
    </row>
    <row r="14" spans="1:18" ht="14.45" customHeight="1" x14ac:dyDescent="0.25">
      <c r="A14" s="98" t="s">
        <v>182</v>
      </c>
      <c r="B14" s="23" t="s">
        <v>220</v>
      </c>
      <c r="D14" s="11">
        <v>61562.861633699824</v>
      </c>
      <c r="F14" s="15">
        <v>710600</v>
      </c>
      <c r="G14" s="14">
        <v>12</v>
      </c>
      <c r="H14" s="16">
        <v>279854.98050000001</v>
      </c>
      <c r="I14" s="14">
        <v>9</v>
      </c>
      <c r="L14" s="1">
        <f t="shared" si="1"/>
        <v>279854.98050000001</v>
      </c>
      <c r="M14" s="33">
        <f t="shared" si="0"/>
        <v>-13992.749025000001</v>
      </c>
      <c r="O14" s="75" t="s">
        <v>182</v>
      </c>
      <c r="P14" s="21">
        <f>+M6</f>
        <v>3078.1430816849916</v>
      </c>
    </row>
    <row r="15" spans="1:18" ht="14.45" customHeight="1" x14ac:dyDescent="0.25">
      <c r="B15" s="13" t="s">
        <v>4</v>
      </c>
      <c r="D15" s="4">
        <f>SUM(D6:D14)</f>
        <v>1513652.4517131462</v>
      </c>
      <c r="F15" s="12"/>
      <c r="G15" s="12"/>
      <c r="H15" s="12">
        <f>SUM(H6:H14)</f>
        <v>1513652.4517131462</v>
      </c>
      <c r="I15" s="12"/>
      <c r="J15" s="12">
        <f>SUM(J6:J14)</f>
        <v>504550.81723771541</v>
      </c>
      <c r="K15" s="12">
        <f>SUM(K6:K14)</f>
        <v>504550.81723771541</v>
      </c>
      <c r="L15" s="12">
        <f>SUM(L6:L14)</f>
        <v>504550.81723771535</v>
      </c>
      <c r="M15" s="12">
        <v>-4.8021320253610611E-10</v>
      </c>
      <c r="O15" s="4"/>
      <c r="P15" s="21">
        <f>+SUM(P6:P14)</f>
        <v>0</v>
      </c>
    </row>
    <row r="16" spans="1:18" ht="16.7" customHeight="1" x14ac:dyDescent="0.25">
      <c r="F16" s="10" t="s">
        <v>3</v>
      </c>
      <c r="G16" s="10"/>
      <c r="H16" s="9">
        <f>+H15/3</f>
        <v>504550.81723771541</v>
      </c>
      <c r="I16" s="8"/>
      <c r="J16" s="7">
        <f>+H16-J15</f>
        <v>0</v>
      </c>
      <c r="K16" s="7">
        <f>+H16-K15</f>
        <v>0</v>
      </c>
      <c r="L16" s="7">
        <f>+H16-L15</f>
        <v>0</v>
      </c>
    </row>
    <row r="17" spans="1:16" ht="16.7" customHeight="1" x14ac:dyDescent="0.25"/>
    <row r="18" spans="1:16" ht="16.7" customHeight="1" x14ac:dyDescent="0.25">
      <c r="F18" s="133" t="s">
        <v>2</v>
      </c>
      <c r="G18" s="134"/>
      <c r="H18" s="134"/>
      <c r="I18" s="135"/>
    </row>
    <row r="19" spans="1:16" ht="37.700000000000003" customHeight="1" x14ac:dyDescent="0.25">
      <c r="A19" s="3" t="s">
        <v>242</v>
      </c>
      <c r="B19" s="111">
        <v>49.160487776071811</v>
      </c>
      <c r="F19" s="34" t="s">
        <v>1</v>
      </c>
      <c r="G19" s="35" t="s">
        <v>14</v>
      </c>
      <c r="H19" s="36" t="s">
        <v>29</v>
      </c>
      <c r="I19" s="34" t="s">
        <v>0</v>
      </c>
    </row>
    <row r="20" spans="1:16" x14ac:dyDescent="0.25">
      <c r="F20" s="64" t="s">
        <v>182</v>
      </c>
      <c r="G20" s="65">
        <v>21</v>
      </c>
      <c r="H20" s="92">
        <f>+D14</f>
        <v>61562.861633699824</v>
      </c>
      <c r="I20" s="5">
        <v>1</v>
      </c>
      <c r="P20" s="6"/>
    </row>
    <row r="21" spans="1:16" x14ac:dyDescent="0.25">
      <c r="F21" s="64">
        <v>770500</v>
      </c>
      <c r="G21" s="65">
        <v>20</v>
      </c>
      <c r="H21" s="92">
        <f>+D13</f>
        <v>240095.19371575167</v>
      </c>
      <c r="I21" s="5">
        <v>2</v>
      </c>
    </row>
    <row r="22" spans="1:16" x14ac:dyDescent="0.25">
      <c r="F22" s="105">
        <v>760300</v>
      </c>
      <c r="G22" s="65">
        <v>18</v>
      </c>
      <c r="H22" s="92">
        <f>+D11</f>
        <v>276697.02988229762</v>
      </c>
      <c r="I22" s="5">
        <v>3</v>
      </c>
    </row>
    <row r="23" spans="1:16" x14ac:dyDescent="0.25">
      <c r="F23" s="64">
        <v>150105</v>
      </c>
      <c r="G23" s="65">
        <v>17</v>
      </c>
      <c r="H23" s="92">
        <f>+D9</f>
        <v>135469.16628199714</v>
      </c>
      <c r="I23" s="5">
        <v>4</v>
      </c>
      <c r="J23" s="43"/>
    </row>
    <row r="24" spans="1:16" x14ac:dyDescent="0.25">
      <c r="F24" s="64">
        <v>770200</v>
      </c>
      <c r="G24" s="65">
        <v>14</v>
      </c>
      <c r="H24" s="92">
        <f>+D12</f>
        <v>94934.510999999999</v>
      </c>
      <c r="I24" s="5">
        <v>5</v>
      </c>
      <c r="J24" s="43"/>
    </row>
    <row r="25" spans="1:16" x14ac:dyDescent="0.25">
      <c r="F25" s="64">
        <v>8024</v>
      </c>
      <c r="G25" s="65">
        <v>13</v>
      </c>
      <c r="H25" s="92">
        <f>+D6</f>
        <v>224731.18358139999</v>
      </c>
      <c r="I25" s="5">
        <v>6</v>
      </c>
      <c r="J25" s="93"/>
    </row>
    <row r="26" spans="1:16" x14ac:dyDescent="0.25">
      <c r="F26" s="64">
        <v>8126</v>
      </c>
      <c r="G26" s="65">
        <v>12</v>
      </c>
      <c r="H26" s="92">
        <f>+D7</f>
        <v>158408.1540521</v>
      </c>
      <c r="I26" s="5">
        <v>7</v>
      </c>
      <c r="J26" s="43"/>
    </row>
    <row r="27" spans="1:16" x14ac:dyDescent="0.25">
      <c r="F27" s="64">
        <v>8613</v>
      </c>
      <c r="G27" s="65">
        <v>12</v>
      </c>
      <c r="H27" s="92">
        <f>+D8</f>
        <v>41899.371065899999</v>
      </c>
      <c r="I27" s="5">
        <v>8</v>
      </c>
      <c r="J27" s="43"/>
    </row>
    <row r="28" spans="1:16" x14ac:dyDescent="0.25">
      <c r="F28" s="64">
        <v>710600</v>
      </c>
      <c r="G28" s="65">
        <v>12</v>
      </c>
      <c r="H28" s="92">
        <f>+D10</f>
        <v>279854.98050000001</v>
      </c>
      <c r="I28" s="5">
        <v>9</v>
      </c>
      <c r="J28" s="93"/>
    </row>
    <row r="29" spans="1:16" x14ac:dyDescent="0.25">
      <c r="H29" s="4">
        <f>SUM(H20:H28)</f>
        <v>1513652.4517131462</v>
      </c>
    </row>
    <row r="31" spans="1:16" ht="14.45" customHeight="1" x14ac:dyDescent="0.25">
      <c r="A31" s="56" t="s">
        <v>214</v>
      </c>
      <c r="B31" s="57" t="s">
        <v>215</v>
      </c>
      <c r="D31" s="11">
        <v>149333.68053149627</v>
      </c>
      <c r="F31" s="15" t="s">
        <v>39</v>
      </c>
      <c r="G31" s="14">
        <v>13</v>
      </c>
      <c r="H31" s="16">
        <v>1882825.1202423349</v>
      </c>
      <c r="I31" s="14">
        <v>30</v>
      </c>
      <c r="L31" s="1">
        <v>1882825.1202423349</v>
      </c>
      <c r="M31" s="33">
        <v>-94141.256012116748</v>
      </c>
      <c r="O31" s="54" t="s">
        <v>214</v>
      </c>
      <c r="P31" s="21">
        <v>-7859.6673963945404</v>
      </c>
    </row>
  </sheetData>
  <mergeCells count="12">
    <mergeCell ref="F18:I18"/>
    <mergeCell ref="D3:D5"/>
    <mergeCell ref="F3:I3"/>
    <mergeCell ref="J3:L3"/>
    <mergeCell ref="M3:M5"/>
    <mergeCell ref="O3:O5"/>
    <mergeCell ref="P3:P5"/>
    <mergeCell ref="F4:F5"/>
    <mergeCell ref="G4:G5"/>
    <mergeCell ref="H4:H5"/>
    <mergeCell ref="I4:I5"/>
    <mergeCell ref="J4:L4"/>
  </mergeCells>
  <printOptions horizontalCentered="1"/>
  <pageMargins left="0.11811023622047245" right="0.11811023622047245" top="1.1417322834645669" bottom="0.62992125984251968" header="0.62992125984251968" footer="0.51181102362204722"/>
  <pageSetup paperSize="9" scale="72" orientation="landscape" r:id="rId1"/>
  <headerFooter>
    <oddHeader xml:space="preserve">&amp;C&amp;"-,Grassetto"&amp;18INDICAZIONI OPERATIVE: Allegato RAD_02
&amp;R: </oddHeader>
    <oddFooter>&amp;C&amp;14pag. n. &amp;P di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87CD6-48BD-45AB-BABD-DB63670CB19F}">
  <sheetPr>
    <tabColor rgb="FFFFFF00"/>
    <pageSetUpPr fitToPage="1"/>
  </sheetPr>
  <dimension ref="A1:R25"/>
  <sheetViews>
    <sheetView zoomScale="80" zoomScaleNormal="80" zoomScalePageLayoutView="90" workbookViewId="0">
      <selection activeCell="P3" sqref="P3:P5"/>
    </sheetView>
  </sheetViews>
  <sheetFormatPr defaultColWidth="8.85546875" defaultRowHeight="15" x14ac:dyDescent="0.25"/>
  <cols>
    <col min="1" max="1" width="7.85546875" style="3" bestFit="1" customWidth="1"/>
    <col min="2" max="2" width="68.140625" style="2" bestFit="1" customWidth="1"/>
    <col min="3" max="3" width="0.85546875" style="1" customWidth="1"/>
    <col min="4" max="4" width="11.5703125" style="1" customWidth="1"/>
    <col min="5" max="5" width="0.85546875" style="1" customWidth="1"/>
    <col min="6" max="6" width="8.85546875" style="1" bestFit="1" customWidth="1"/>
    <col min="7" max="7" width="15.140625" style="1" customWidth="1"/>
    <col min="8" max="8" width="10.85546875" style="1" bestFit="1" customWidth="1"/>
    <col min="9" max="9" width="6.85546875" style="1" customWidth="1"/>
    <col min="10" max="11" width="10.140625" style="1" bestFit="1" customWidth="1"/>
    <col min="12" max="12" width="10.85546875" style="1" customWidth="1"/>
    <col min="13" max="13" width="8.85546875" style="1" customWidth="1"/>
    <col min="14" max="14" width="0.85546875" style="1" customWidth="1"/>
    <col min="15" max="15" width="8.85546875" style="1" customWidth="1"/>
    <col min="16" max="16" width="10.85546875" style="1" customWidth="1"/>
    <col min="17" max="17" width="4.140625" style="1" bestFit="1" customWidth="1"/>
    <col min="18" max="18" width="5.7109375" style="1" customWidth="1"/>
    <col min="19" max="19" width="2.85546875" style="1" customWidth="1"/>
    <col min="20" max="20" width="6.5703125" style="1" bestFit="1" customWidth="1"/>
    <col min="21" max="33" width="10.85546875" style="1" customWidth="1"/>
    <col min="34" max="16384" width="8.85546875" style="1"/>
  </cols>
  <sheetData>
    <row r="1" spans="1:18" ht="32.1" customHeight="1" x14ac:dyDescent="0.25">
      <c r="A1" s="24" t="s">
        <v>266</v>
      </c>
    </row>
    <row r="2" spans="1:18" ht="15.95" customHeight="1" x14ac:dyDescent="0.25">
      <c r="A2" s="40">
        <v>1</v>
      </c>
      <c r="B2" s="40">
        <v>2</v>
      </c>
      <c r="C2" s="31"/>
      <c r="D2" s="19">
        <v>3</v>
      </c>
      <c r="E2" s="31"/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31"/>
      <c r="O2" s="19">
        <v>12</v>
      </c>
      <c r="P2" s="37">
        <v>13</v>
      </c>
    </row>
    <row r="3" spans="1:18" ht="21.95" customHeight="1" x14ac:dyDescent="0.25">
      <c r="A3" s="18" t="s">
        <v>13</v>
      </c>
      <c r="B3" s="26" t="s">
        <v>18</v>
      </c>
      <c r="C3" s="31"/>
      <c r="D3" s="136" t="s">
        <v>256</v>
      </c>
      <c r="E3" s="31"/>
      <c r="F3" s="137" t="s">
        <v>257</v>
      </c>
      <c r="G3" s="138"/>
      <c r="H3" s="138"/>
      <c r="I3" s="139"/>
      <c r="J3" s="140" t="s">
        <v>12</v>
      </c>
      <c r="K3" s="140"/>
      <c r="L3" s="140"/>
      <c r="M3" s="141" t="s">
        <v>259</v>
      </c>
      <c r="N3" s="31"/>
      <c r="O3" s="142" t="s">
        <v>17</v>
      </c>
      <c r="P3" s="143" t="s">
        <v>235</v>
      </c>
      <c r="R3" s="17">
        <v>0.05</v>
      </c>
    </row>
    <row r="4" spans="1:18" ht="21.95" customHeight="1" x14ac:dyDescent="0.25">
      <c r="A4" s="18" t="s">
        <v>30</v>
      </c>
      <c r="B4" s="47" t="s">
        <v>177</v>
      </c>
      <c r="C4" s="31"/>
      <c r="D4" s="136"/>
      <c r="E4" s="31"/>
      <c r="F4" s="144" t="s">
        <v>11</v>
      </c>
      <c r="G4" s="141" t="s">
        <v>15</v>
      </c>
      <c r="H4" s="141" t="s">
        <v>29</v>
      </c>
      <c r="I4" s="144" t="s">
        <v>10</v>
      </c>
      <c r="J4" s="140" t="s">
        <v>28</v>
      </c>
      <c r="K4" s="140"/>
      <c r="L4" s="140"/>
      <c r="M4" s="141"/>
      <c r="N4" s="31"/>
      <c r="O4" s="142"/>
      <c r="P4" s="143"/>
      <c r="R4" s="17">
        <v>0</v>
      </c>
    </row>
    <row r="5" spans="1:18" ht="36" customHeight="1" x14ac:dyDescent="0.25">
      <c r="A5" s="28" t="s">
        <v>9</v>
      </c>
      <c r="B5" s="29" t="s">
        <v>8</v>
      </c>
      <c r="C5" s="31"/>
      <c r="D5" s="136"/>
      <c r="E5" s="31"/>
      <c r="F5" s="144"/>
      <c r="G5" s="141"/>
      <c r="H5" s="141"/>
      <c r="I5" s="144"/>
      <c r="J5" s="30" t="s">
        <v>7</v>
      </c>
      <c r="K5" s="30" t="s">
        <v>6</v>
      </c>
      <c r="L5" s="30" t="s">
        <v>5</v>
      </c>
      <c r="M5" s="141"/>
      <c r="N5" s="31"/>
      <c r="O5" s="142"/>
      <c r="P5" s="143" t="s">
        <v>16</v>
      </c>
      <c r="R5" s="17">
        <v>-0.05</v>
      </c>
    </row>
    <row r="6" spans="1:18" ht="14.45" customHeight="1" x14ac:dyDescent="0.25">
      <c r="A6" s="66">
        <v>8127</v>
      </c>
      <c r="B6" s="23" t="s">
        <v>186</v>
      </c>
      <c r="D6" s="11">
        <v>300013.37583126692</v>
      </c>
      <c r="F6" s="15">
        <v>8430</v>
      </c>
      <c r="G6" s="14">
        <v>22</v>
      </c>
      <c r="H6" s="16">
        <v>802430.87978591979</v>
      </c>
      <c r="I6" s="14">
        <v>1</v>
      </c>
      <c r="J6" s="43">
        <f>+H6</f>
        <v>802430.87978591979</v>
      </c>
      <c r="K6" s="43"/>
      <c r="L6" s="43"/>
      <c r="M6" s="33">
        <f>(J6*$R$3)+(K6*$R$4)+(L6*$R$5)</f>
        <v>40121.543989295991</v>
      </c>
      <c r="O6" s="54" t="s">
        <v>185</v>
      </c>
      <c r="P6" s="21">
        <f>+M9</f>
        <v>-846.1793615887932</v>
      </c>
    </row>
    <row r="7" spans="1:18" ht="14.45" customHeight="1" x14ac:dyDescent="0.25">
      <c r="A7" s="64">
        <v>8319</v>
      </c>
      <c r="B7" s="23" t="s">
        <v>189</v>
      </c>
      <c r="D7" s="11">
        <v>616456.8383262452</v>
      </c>
      <c r="F7" s="15">
        <v>8319</v>
      </c>
      <c r="G7" s="14">
        <v>20</v>
      </c>
      <c r="H7" s="16">
        <v>616456.8383262452</v>
      </c>
      <c r="I7" s="14">
        <v>2</v>
      </c>
      <c r="J7" s="43">
        <f>+H14-J6</f>
        <v>146930.03740243323</v>
      </c>
      <c r="K7" s="43">
        <f>+H7-J7</f>
        <v>469526.80092381197</v>
      </c>
      <c r="L7" s="43"/>
      <c r="M7" s="33">
        <f t="shared" ref="M7:M12" si="0">(J7*$R$3)+(K7*$R$4)+(L7*$R$5)</f>
        <v>7346.5018701216613</v>
      </c>
      <c r="O7" s="54" t="s">
        <v>81</v>
      </c>
      <c r="P7" s="21">
        <f>+M7</f>
        <v>7346.5018701216613</v>
      </c>
    </row>
    <row r="8" spans="1:18" x14ac:dyDescent="0.25">
      <c r="A8" s="64">
        <v>8325</v>
      </c>
      <c r="B8" s="23" t="s">
        <v>192</v>
      </c>
      <c r="D8" s="11">
        <v>196744.32766504999</v>
      </c>
      <c r="F8" s="15">
        <v>8325</v>
      </c>
      <c r="G8" s="14">
        <v>19</v>
      </c>
      <c r="H8" s="16">
        <v>196744.32766504999</v>
      </c>
      <c r="I8" s="14">
        <v>3</v>
      </c>
      <c r="J8" s="43"/>
      <c r="K8" s="43">
        <f>+H8</f>
        <v>196744.32766504999</v>
      </c>
      <c r="L8" s="43"/>
      <c r="M8" s="33">
        <f>(J8*$R$3)+(K8*$R$4)+(L8*$R$5)</f>
        <v>0</v>
      </c>
      <c r="O8" s="54" t="s">
        <v>191</v>
      </c>
      <c r="P8" s="21">
        <f>+M8</f>
        <v>0</v>
      </c>
    </row>
    <row r="9" spans="1:18" ht="14.45" customHeight="1" x14ac:dyDescent="0.25">
      <c r="A9" s="64">
        <v>8420</v>
      </c>
      <c r="B9" s="23" t="s">
        <v>194</v>
      </c>
      <c r="D9" s="11">
        <v>156231.57456899999</v>
      </c>
      <c r="F9" s="15">
        <v>8127</v>
      </c>
      <c r="G9" s="14">
        <v>17</v>
      </c>
      <c r="H9" s="16">
        <v>300013.37583126692</v>
      </c>
      <c r="I9" s="14">
        <v>4</v>
      </c>
      <c r="J9" s="43"/>
      <c r="K9" s="43">
        <f>+H14-K7-K8</f>
        <v>283089.78859949106</v>
      </c>
      <c r="L9" s="43">
        <f>+H9-K9</f>
        <v>16923.587231775862</v>
      </c>
      <c r="M9" s="33">
        <f t="shared" si="0"/>
        <v>-846.1793615887932</v>
      </c>
      <c r="O9" s="54" t="s">
        <v>193</v>
      </c>
      <c r="P9" s="21">
        <f>+M12</f>
        <v>-7811.5787284500002</v>
      </c>
    </row>
    <row r="10" spans="1:18" ht="14.45" customHeight="1" x14ac:dyDescent="0.25">
      <c r="A10" s="64">
        <v>8430</v>
      </c>
      <c r="B10" s="23" t="s">
        <v>195</v>
      </c>
      <c r="D10" s="11">
        <v>802430.87978591979</v>
      </c>
      <c r="F10" s="15">
        <v>8436</v>
      </c>
      <c r="G10" s="14">
        <v>15</v>
      </c>
      <c r="H10" s="16">
        <v>372978.19017269008</v>
      </c>
      <c r="I10" s="14">
        <v>5</v>
      </c>
      <c r="J10" s="43"/>
      <c r="K10" s="43"/>
      <c r="L10" s="43">
        <f t="shared" ref="L10:L12" si="1">+H10-K10</f>
        <v>372978.19017269008</v>
      </c>
      <c r="M10" s="33">
        <f t="shared" si="0"/>
        <v>-18648.909508634504</v>
      </c>
      <c r="O10" s="54" t="s">
        <v>84</v>
      </c>
      <c r="P10" s="21">
        <f>+M6</f>
        <v>40121.543989295991</v>
      </c>
    </row>
    <row r="11" spans="1:18" ht="14.45" customHeight="1" x14ac:dyDescent="0.25">
      <c r="A11" s="64">
        <v>8436</v>
      </c>
      <c r="B11" s="23" t="s">
        <v>197</v>
      </c>
      <c r="D11" s="11">
        <v>372978.19017269008</v>
      </c>
      <c r="F11" s="15">
        <v>700500</v>
      </c>
      <c r="G11" s="14">
        <v>15</v>
      </c>
      <c r="H11" s="16">
        <v>403227.56521488744</v>
      </c>
      <c r="I11" s="14">
        <v>6</v>
      </c>
      <c r="J11" s="43"/>
      <c r="K11" s="43"/>
      <c r="L11" s="43">
        <f t="shared" si="1"/>
        <v>403227.56521488744</v>
      </c>
      <c r="M11" s="33">
        <f t="shared" si="0"/>
        <v>-20161.378260744372</v>
      </c>
      <c r="O11" s="54" t="s">
        <v>196</v>
      </c>
      <c r="P11" s="21">
        <f>+M10</f>
        <v>-18648.909508634504</v>
      </c>
    </row>
    <row r="12" spans="1:18" ht="14.45" customHeight="1" x14ac:dyDescent="0.25">
      <c r="A12" s="64">
        <v>700500</v>
      </c>
      <c r="B12" s="23" t="s">
        <v>207</v>
      </c>
      <c r="D12" s="11">
        <v>403227.56521488744</v>
      </c>
      <c r="F12" s="15">
        <v>8420</v>
      </c>
      <c r="G12" s="14">
        <v>8</v>
      </c>
      <c r="H12" s="16">
        <v>156231.57456899999</v>
      </c>
      <c r="I12" s="14">
        <v>7</v>
      </c>
      <c r="J12" s="43"/>
      <c r="K12" s="43"/>
      <c r="L12" s="43">
        <f t="shared" si="1"/>
        <v>156231.57456899999</v>
      </c>
      <c r="M12" s="33">
        <f t="shared" si="0"/>
        <v>-7811.5787284500002</v>
      </c>
      <c r="O12" s="54">
        <v>700500</v>
      </c>
      <c r="P12" s="21">
        <f>+M11</f>
        <v>-20161.378260744372</v>
      </c>
    </row>
    <row r="13" spans="1:18" ht="14.45" customHeight="1" x14ac:dyDescent="0.25">
      <c r="B13" s="13" t="s">
        <v>4</v>
      </c>
      <c r="D13" s="4">
        <f>SUM(D6:D12)</f>
        <v>2848082.7515650592</v>
      </c>
      <c r="F13" s="12"/>
      <c r="G13" s="12"/>
      <c r="H13" s="12">
        <f>SUM(H6:H12)</f>
        <v>2848082.7515650592</v>
      </c>
      <c r="I13" s="12"/>
      <c r="J13" s="12">
        <f>SUM(J6:J12)</f>
        <v>949360.91718835302</v>
      </c>
      <c r="K13" s="12">
        <f t="shared" ref="K13" si="2">SUM(K6:K12)</f>
        <v>949360.91718835314</v>
      </c>
      <c r="L13" s="12">
        <f>SUM(L8:L12)</f>
        <v>949360.91718835337</v>
      </c>
      <c r="M13" s="12">
        <v>-4.8021320253610611E-10</v>
      </c>
      <c r="O13" s="4"/>
      <c r="P13" s="21">
        <f>SUM(P6:P12)</f>
        <v>0</v>
      </c>
    </row>
    <row r="14" spans="1:18" ht="16.7" customHeight="1" x14ac:dyDescent="0.25">
      <c r="F14" s="10" t="s">
        <v>3</v>
      </c>
      <c r="G14" s="10"/>
      <c r="H14" s="9">
        <f>+H13/3</f>
        <v>949360.91718835302</v>
      </c>
      <c r="I14" s="8"/>
      <c r="J14" s="7">
        <f>+H14-J13</f>
        <v>0</v>
      </c>
      <c r="K14" s="7">
        <f>+H14-K13</f>
        <v>0</v>
      </c>
      <c r="L14" s="7">
        <f>+H14-L13</f>
        <v>0</v>
      </c>
    </row>
    <row r="15" spans="1:18" ht="16.7" customHeight="1" x14ac:dyDescent="0.25"/>
    <row r="16" spans="1:18" ht="16.7" customHeight="1" x14ac:dyDescent="0.25">
      <c r="F16" s="133" t="s">
        <v>2</v>
      </c>
      <c r="G16" s="134"/>
      <c r="H16" s="134"/>
      <c r="I16" s="135"/>
    </row>
    <row r="17" spans="1:16" ht="37.700000000000003" customHeight="1" x14ac:dyDescent="0.25">
      <c r="A17" s="3" t="s">
        <v>242</v>
      </c>
      <c r="B17" s="111">
        <v>50.095154449760763</v>
      </c>
      <c r="F17" s="34" t="s">
        <v>1</v>
      </c>
      <c r="G17" s="35" t="s">
        <v>14</v>
      </c>
      <c r="H17" s="36" t="s">
        <v>29</v>
      </c>
      <c r="I17" s="34" t="s">
        <v>0</v>
      </c>
    </row>
    <row r="18" spans="1:16" x14ac:dyDescent="0.25">
      <c r="F18" s="64">
        <v>8430</v>
      </c>
      <c r="G18" s="65">
        <v>22</v>
      </c>
      <c r="H18" s="49">
        <f>+D10</f>
        <v>802430.87978591979</v>
      </c>
      <c r="I18" s="5">
        <v>1</v>
      </c>
      <c r="P18" s="6"/>
    </row>
    <row r="19" spans="1:16" x14ac:dyDescent="0.25">
      <c r="F19" s="64">
        <v>8319</v>
      </c>
      <c r="G19" s="65">
        <v>20</v>
      </c>
      <c r="H19" s="49">
        <f>+D7</f>
        <v>616456.8383262452</v>
      </c>
      <c r="I19" s="5">
        <v>2</v>
      </c>
      <c r="L19" s="69"/>
    </row>
    <row r="20" spans="1:16" x14ac:dyDescent="0.25">
      <c r="F20" s="64">
        <v>8325</v>
      </c>
      <c r="G20" s="65">
        <v>19</v>
      </c>
      <c r="H20" s="49">
        <f>+D8</f>
        <v>196744.32766504999</v>
      </c>
      <c r="I20" s="5">
        <v>3</v>
      </c>
    </row>
    <row r="21" spans="1:16" x14ac:dyDescent="0.25">
      <c r="F21" s="66">
        <v>8127</v>
      </c>
      <c r="G21" s="65">
        <v>17</v>
      </c>
      <c r="H21" s="49">
        <f>+D6</f>
        <v>300013.37583126692</v>
      </c>
      <c r="I21" s="5">
        <v>4</v>
      </c>
      <c r="J21" s="69"/>
      <c r="K21" s="69"/>
    </row>
    <row r="22" spans="1:16" x14ac:dyDescent="0.25">
      <c r="F22" s="64">
        <v>8436</v>
      </c>
      <c r="G22" s="65">
        <v>15</v>
      </c>
      <c r="H22" s="49">
        <f>+D11</f>
        <v>372978.19017269008</v>
      </c>
      <c r="I22" s="5">
        <v>5</v>
      </c>
      <c r="K22" s="69"/>
    </row>
    <row r="23" spans="1:16" x14ac:dyDescent="0.25">
      <c r="F23" s="64">
        <v>700500</v>
      </c>
      <c r="G23" s="65">
        <v>15</v>
      </c>
      <c r="H23" s="49">
        <f>+D12</f>
        <v>403227.56521488744</v>
      </c>
      <c r="I23" s="5">
        <v>6</v>
      </c>
    </row>
    <row r="24" spans="1:16" x14ac:dyDescent="0.25">
      <c r="F24" s="64">
        <v>8420</v>
      </c>
      <c r="G24" s="65">
        <v>8</v>
      </c>
      <c r="H24" s="49">
        <f>+D9</f>
        <v>156231.57456899999</v>
      </c>
      <c r="I24" s="5">
        <v>7</v>
      </c>
    </row>
    <row r="25" spans="1:16" x14ac:dyDescent="0.25">
      <c r="H25" s="4">
        <f>SUM(H18:H24)</f>
        <v>2848082.7515650592</v>
      </c>
    </row>
  </sheetData>
  <mergeCells count="12">
    <mergeCell ref="F16:I16"/>
    <mergeCell ref="F4:F5"/>
    <mergeCell ref="G4:G5"/>
    <mergeCell ref="H4:H5"/>
    <mergeCell ref="I4:I5"/>
    <mergeCell ref="O3:O5"/>
    <mergeCell ref="P3:P5"/>
    <mergeCell ref="J4:L4"/>
    <mergeCell ref="D3:D5"/>
    <mergeCell ref="F3:I3"/>
    <mergeCell ref="J3:L3"/>
    <mergeCell ref="M3:M5"/>
  </mergeCells>
  <printOptions horizontalCentered="1"/>
  <pageMargins left="0.11811023622047245" right="0.11811023622047245" top="1.1417322834645669" bottom="0.62992125984251968" header="0.62992125984251968" footer="0.51181102362204722"/>
  <pageSetup paperSize="9" scale="72" orientation="landscape" r:id="rId1"/>
  <headerFooter>
    <oddHeader xml:space="preserve">&amp;C&amp;"-,Grassetto"&amp;18INDICAZIONI OPERATIVE: Allegato RAD_02
&amp;R: </oddHeader>
    <oddFooter>&amp;C&amp;14pag. n. &amp;P di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B5F46-287C-4384-A528-7D0A71B93A08}">
  <sheetPr>
    <tabColor rgb="FFFFFF00"/>
    <pageSetUpPr fitToPage="1"/>
  </sheetPr>
  <dimension ref="A1:R41"/>
  <sheetViews>
    <sheetView tabSelected="1" zoomScale="80" zoomScaleNormal="80" zoomScalePageLayoutView="90" workbookViewId="0">
      <selection activeCell="J38" sqref="J38"/>
    </sheetView>
  </sheetViews>
  <sheetFormatPr defaultColWidth="8.85546875" defaultRowHeight="15" x14ac:dyDescent="0.25"/>
  <cols>
    <col min="1" max="1" width="7.85546875" style="3" bestFit="1" customWidth="1"/>
    <col min="2" max="2" width="69.85546875" style="2" bestFit="1" customWidth="1"/>
    <col min="3" max="3" width="0.85546875" style="1" customWidth="1"/>
    <col min="4" max="4" width="11.5703125" style="1" customWidth="1"/>
    <col min="5" max="5" width="0.85546875" style="1" customWidth="1"/>
    <col min="6" max="6" width="8.85546875" style="1" bestFit="1" customWidth="1"/>
    <col min="7" max="7" width="10.140625" style="1" customWidth="1"/>
    <col min="8" max="8" width="10.85546875" style="1" bestFit="1" customWidth="1"/>
    <col min="9" max="9" width="6.85546875" style="1" customWidth="1"/>
    <col min="10" max="11" width="10.140625" style="1" bestFit="1" customWidth="1"/>
    <col min="12" max="12" width="10.85546875" style="1" customWidth="1"/>
    <col min="13" max="13" width="8.85546875" style="1" customWidth="1"/>
    <col min="14" max="14" width="0.85546875" style="1" customWidth="1"/>
    <col min="15" max="15" width="8.85546875" style="1" customWidth="1"/>
    <col min="16" max="16" width="10.85546875" style="1" customWidth="1"/>
    <col min="17" max="17" width="4.140625" style="1" bestFit="1" customWidth="1"/>
    <col min="18" max="18" width="5.7109375" style="1" customWidth="1"/>
    <col min="19" max="19" width="2.85546875" style="1" customWidth="1"/>
    <col min="20" max="20" width="6.5703125" style="1" bestFit="1" customWidth="1"/>
    <col min="21" max="34" width="10.85546875" style="1" customWidth="1"/>
    <col min="35" max="16384" width="8.85546875" style="1"/>
  </cols>
  <sheetData>
    <row r="1" spans="1:18" ht="32.1" customHeight="1" x14ac:dyDescent="0.25">
      <c r="A1" s="24" t="s">
        <v>266</v>
      </c>
    </row>
    <row r="2" spans="1:18" ht="15.95" customHeight="1" x14ac:dyDescent="0.25">
      <c r="A2" s="40">
        <v>1</v>
      </c>
      <c r="B2" s="40">
        <v>2</v>
      </c>
      <c r="C2" s="31"/>
      <c r="D2" s="19">
        <v>3</v>
      </c>
      <c r="E2" s="31"/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31"/>
      <c r="O2" s="19">
        <v>12</v>
      </c>
      <c r="P2" s="37">
        <v>13</v>
      </c>
    </row>
    <row r="3" spans="1:18" ht="21.95" customHeight="1" x14ac:dyDescent="0.25">
      <c r="A3" s="18" t="s">
        <v>13</v>
      </c>
      <c r="B3" s="26" t="s">
        <v>18</v>
      </c>
      <c r="C3" s="31"/>
      <c r="D3" s="136" t="s">
        <v>256</v>
      </c>
      <c r="E3" s="31"/>
      <c r="F3" s="137" t="s">
        <v>257</v>
      </c>
      <c r="G3" s="138"/>
      <c r="H3" s="138"/>
      <c r="I3" s="139"/>
      <c r="J3" s="140" t="s">
        <v>12</v>
      </c>
      <c r="K3" s="140"/>
      <c r="L3" s="140"/>
      <c r="M3" s="141" t="s">
        <v>259</v>
      </c>
      <c r="N3" s="31"/>
      <c r="O3" s="142" t="s">
        <v>17</v>
      </c>
      <c r="P3" s="143" t="s">
        <v>235</v>
      </c>
      <c r="R3" s="17">
        <v>0.05</v>
      </c>
    </row>
    <row r="4" spans="1:18" ht="21.95" customHeight="1" x14ac:dyDescent="0.25">
      <c r="A4" s="18" t="s">
        <v>30</v>
      </c>
      <c r="B4" s="47" t="s">
        <v>177</v>
      </c>
      <c r="C4" s="31"/>
      <c r="D4" s="136"/>
      <c r="E4" s="31"/>
      <c r="F4" s="144" t="s">
        <v>11</v>
      </c>
      <c r="G4" s="141" t="s">
        <v>15</v>
      </c>
      <c r="H4" s="141" t="s">
        <v>29</v>
      </c>
      <c r="I4" s="144" t="s">
        <v>10</v>
      </c>
      <c r="J4" s="140" t="s">
        <v>28</v>
      </c>
      <c r="K4" s="140"/>
      <c r="L4" s="140"/>
      <c r="M4" s="141"/>
      <c r="N4" s="31"/>
      <c r="O4" s="142"/>
      <c r="P4" s="143"/>
      <c r="R4" s="17">
        <v>0</v>
      </c>
    </row>
    <row r="5" spans="1:18" ht="36" customHeight="1" x14ac:dyDescent="0.25">
      <c r="A5" s="28" t="s">
        <v>9</v>
      </c>
      <c r="B5" s="29" t="s">
        <v>8</v>
      </c>
      <c r="C5" s="31"/>
      <c r="D5" s="136"/>
      <c r="E5" s="31"/>
      <c r="F5" s="144"/>
      <c r="G5" s="141"/>
      <c r="H5" s="141"/>
      <c r="I5" s="144"/>
      <c r="J5" s="30" t="s">
        <v>7</v>
      </c>
      <c r="K5" s="30" t="s">
        <v>6</v>
      </c>
      <c r="L5" s="30" t="s">
        <v>5</v>
      </c>
      <c r="M5" s="141"/>
      <c r="N5" s="31"/>
      <c r="O5" s="142"/>
      <c r="P5" s="143" t="s">
        <v>16</v>
      </c>
      <c r="R5" s="17">
        <v>-0.05</v>
      </c>
    </row>
    <row r="6" spans="1:18" ht="14.45" customHeight="1" x14ac:dyDescent="0.25">
      <c r="A6" s="76">
        <v>8016</v>
      </c>
      <c r="B6" s="23" t="s">
        <v>178</v>
      </c>
      <c r="D6" s="11">
        <v>1871096.4031941486</v>
      </c>
      <c r="F6" s="15">
        <v>8323</v>
      </c>
      <c r="G6" s="14">
        <v>23</v>
      </c>
      <c r="H6" s="16">
        <v>594035.68179802061</v>
      </c>
      <c r="I6" s="14">
        <v>1</v>
      </c>
      <c r="J6" s="1">
        <f>+H6</f>
        <v>594035.68179802061</v>
      </c>
      <c r="M6" s="33">
        <f>(J6*$R$3)+(K6*$R$4)+(L6*$R$5)</f>
        <v>29701.784089901033</v>
      </c>
      <c r="O6" s="77">
        <v>8016</v>
      </c>
      <c r="P6" s="21">
        <f>VLOOKUP(O6,$F$6:$M$21,8,FALSE)</f>
        <v>60067.89925560046</v>
      </c>
    </row>
    <row r="7" spans="1:18" ht="14.45" customHeight="1" x14ac:dyDescent="0.25">
      <c r="A7" s="76">
        <v>8017</v>
      </c>
      <c r="B7" s="23" t="s">
        <v>179</v>
      </c>
      <c r="D7" s="11">
        <v>1469297.3919904076</v>
      </c>
      <c r="F7" s="15">
        <v>770100</v>
      </c>
      <c r="G7" s="14">
        <v>23</v>
      </c>
      <c r="H7" s="16">
        <v>391636.30412999581</v>
      </c>
      <c r="I7" s="14">
        <v>2</v>
      </c>
      <c r="J7" s="1">
        <f t="shared" ref="J7:J9" si="0">+H7</f>
        <v>391636.30412999581</v>
      </c>
      <c r="M7" s="33">
        <f t="shared" ref="M7:M20" si="1">(J7*$R$3)+(K7*$R$4)+(L7*$R$5)</f>
        <v>19581.815206499792</v>
      </c>
      <c r="O7" s="77">
        <v>8017</v>
      </c>
      <c r="P7" s="21">
        <f t="shared" ref="P7:P20" si="2">VLOOKUP(O7,$F$6:$M$21,8,FALSE)</f>
        <v>73464.869599520389</v>
      </c>
    </row>
    <row r="8" spans="1:18" ht="14.45" customHeight="1" x14ac:dyDescent="0.25">
      <c r="A8" s="76">
        <v>8122</v>
      </c>
      <c r="B8" s="23" t="s">
        <v>56</v>
      </c>
      <c r="D8" s="11">
        <v>1068537.15288</v>
      </c>
      <c r="F8" s="15">
        <v>8017</v>
      </c>
      <c r="G8" s="14">
        <v>22</v>
      </c>
      <c r="H8" s="16">
        <v>1469297.3919904076</v>
      </c>
      <c r="I8" s="14">
        <v>3</v>
      </c>
      <c r="J8" s="1">
        <f t="shared" si="0"/>
        <v>1469297.3919904076</v>
      </c>
      <c r="M8" s="33">
        <f t="shared" si="1"/>
        <v>73464.869599520389</v>
      </c>
      <c r="O8" s="77">
        <v>8122</v>
      </c>
      <c r="P8" s="21">
        <f t="shared" si="2"/>
        <v>-46835.98315079543</v>
      </c>
    </row>
    <row r="9" spans="1:18" ht="14.45" customHeight="1" x14ac:dyDescent="0.25">
      <c r="A9" s="76">
        <v>8323</v>
      </c>
      <c r="B9" s="23" t="s">
        <v>190</v>
      </c>
      <c r="D9" s="11">
        <v>594035.68179802061</v>
      </c>
      <c r="F9" s="15">
        <v>150111</v>
      </c>
      <c r="G9" s="14">
        <v>21</v>
      </c>
      <c r="H9" s="16">
        <v>312235.90882994782</v>
      </c>
      <c r="I9" s="14">
        <v>4</v>
      </c>
      <c r="J9" s="1">
        <f t="shared" si="0"/>
        <v>312235.90882994782</v>
      </c>
      <c r="M9" s="33">
        <f t="shared" si="1"/>
        <v>15611.795441497392</v>
      </c>
      <c r="O9" s="77">
        <v>8323</v>
      </c>
      <c r="P9" s="21">
        <f t="shared" si="2"/>
        <v>29701.784089901033</v>
      </c>
    </row>
    <row r="10" spans="1:18" ht="14.45" customHeight="1" x14ac:dyDescent="0.25">
      <c r="A10" s="76">
        <v>8425</v>
      </c>
      <c r="B10" s="23" t="s">
        <v>176</v>
      </c>
      <c r="D10" s="11">
        <v>4128020.4730460122</v>
      </c>
      <c r="F10" s="15" t="s">
        <v>202</v>
      </c>
      <c r="G10" s="14">
        <v>21</v>
      </c>
      <c r="H10" s="16">
        <v>866843.52818070631</v>
      </c>
      <c r="I10" s="14">
        <v>5</v>
      </c>
      <c r="J10" s="1">
        <f>+H10</f>
        <v>866843.52818070631</v>
      </c>
      <c r="M10" s="33">
        <f t="shared" si="1"/>
        <v>43342.176409035317</v>
      </c>
      <c r="O10" s="77">
        <v>8425</v>
      </c>
      <c r="P10" s="21">
        <f t="shared" si="2"/>
        <v>-206401.02365230062</v>
      </c>
    </row>
    <row r="11" spans="1:18" ht="14.45" customHeight="1" x14ac:dyDescent="0.25">
      <c r="A11" s="76">
        <v>8513</v>
      </c>
      <c r="B11" s="23" t="s">
        <v>67</v>
      </c>
      <c r="D11" s="11">
        <v>758292.76551412349</v>
      </c>
      <c r="F11" s="15">
        <v>8016</v>
      </c>
      <c r="G11" s="14">
        <v>20</v>
      </c>
      <c r="H11" s="16">
        <v>1871096.4031941486</v>
      </c>
      <c r="I11" s="14">
        <v>6</v>
      </c>
      <c r="J11" s="43">
        <f>+H11*$J$33</f>
        <v>1201357.9851120091</v>
      </c>
      <c r="K11" s="43">
        <f>+H11-J11</f>
        <v>669738.41808213945</v>
      </c>
      <c r="L11" s="43"/>
      <c r="M11" s="33">
        <f t="shared" si="1"/>
        <v>60067.89925560046</v>
      </c>
      <c r="O11" s="77">
        <v>8513</v>
      </c>
      <c r="P11" s="21">
        <f t="shared" si="2"/>
        <v>0</v>
      </c>
    </row>
    <row r="12" spans="1:18" ht="14.45" customHeight="1" x14ac:dyDescent="0.25">
      <c r="A12" s="76">
        <v>8521</v>
      </c>
      <c r="B12" s="23" t="s">
        <v>198</v>
      </c>
      <c r="D12" s="11">
        <v>850817.02491106372</v>
      </c>
      <c r="F12" s="15">
        <v>8621</v>
      </c>
      <c r="G12" s="14">
        <v>20</v>
      </c>
      <c r="H12" s="16">
        <v>1788683.8642302181</v>
      </c>
      <c r="I12" s="14">
        <v>7</v>
      </c>
      <c r="J12" s="43">
        <f>+H12*$J$33</f>
        <v>1148444.1098094552</v>
      </c>
      <c r="K12" s="43">
        <f>+H12-J12</f>
        <v>640239.75442076288</v>
      </c>
      <c r="L12" s="43"/>
      <c r="M12" s="33">
        <f t="shared" si="1"/>
        <v>57422.205490472763</v>
      </c>
      <c r="O12" s="77">
        <v>8521</v>
      </c>
      <c r="P12" s="21">
        <f t="shared" si="2"/>
        <v>0</v>
      </c>
    </row>
    <row r="13" spans="1:18" ht="14.45" customHeight="1" x14ac:dyDescent="0.25">
      <c r="A13" s="76">
        <v>8620</v>
      </c>
      <c r="B13" s="23" t="s">
        <v>201</v>
      </c>
      <c r="D13" s="11">
        <v>543916.05736944883</v>
      </c>
      <c r="F13" s="15">
        <v>8513</v>
      </c>
      <c r="G13" s="14">
        <v>19</v>
      </c>
      <c r="H13" s="16">
        <v>758292.76551412349</v>
      </c>
      <c r="I13" s="14">
        <v>8</v>
      </c>
      <c r="J13" s="43"/>
      <c r="K13" s="43">
        <f>+H13</f>
        <v>758292.76551412349</v>
      </c>
      <c r="L13" s="43"/>
      <c r="M13" s="33">
        <f>(J13*$R$3)+(K13*$R$4)+(L13*$R$5)</f>
        <v>0</v>
      </c>
      <c r="O13" s="77">
        <v>8620</v>
      </c>
      <c r="P13" s="21">
        <f t="shared" si="2"/>
        <v>0</v>
      </c>
    </row>
    <row r="14" spans="1:18" x14ac:dyDescent="0.25">
      <c r="A14" s="76">
        <v>8621</v>
      </c>
      <c r="B14" s="23" t="s">
        <v>68</v>
      </c>
      <c r="D14" s="11">
        <v>1788683.8642302181</v>
      </c>
      <c r="F14" s="15">
        <v>8521</v>
      </c>
      <c r="G14" s="14">
        <v>19</v>
      </c>
      <c r="H14" s="16">
        <v>850817.02491106372</v>
      </c>
      <c r="I14" s="14">
        <v>9</v>
      </c>
      <c r="J14" s="43"/>
      <c r="K14" s="43">
        <f t="shared" ref="K14:K17" si="3">+H14</f>
        <v>850817.02491106372</v>
      </c>
      <c r="L14" s="43"/>
      <c r="M14" s="33">
        <f t="shared" si="1"/>
        <v>0</v>
      </c>
      <c r="O14" s="77">
        <v>8621</v>
      </c>
      <c r="P14" s="21">
        <f t="shared" si="2"/>
        <v>57422.205490472763</v>
      </c>
    </row>
    <row r="15" spans="1:18" ht="14.45" customHeight="1" x14ac:dyDescent="0.25">
      <c r="A15" s="75">
        <v>150111</v>
      </c>
      <c r="B15" s="23" t="s">
        <v>206</v>
      </c>
      <c r="D15" s="11">
        <v>312235.90882994782</v>
      </c>
      <c r="F15" s="15">
        <v>700600</v>
      </c>
      <c r="G15" s="14">
        <v>19</v>
      </c>
      <c r="H15" s="16">
        <v>1126430.3986789647</v>
      </c>
      <c r="I15" s="14">
        <v>10</v>
      </c>
      <c r="J15" s="43"/>
      <c r="K15" s="43">
        <f t="shared" si="3"/>
        <v>1126430.3986789647</v>
      </c>
      <c r="L15" s="43"/>
      <c r="M15" s="33">
        <f t="shared" si="1"/>
        <v>0</v>
      </c>
      <c r="O15" s="78">
        <v>150111</v>
      </c>
      <c r="P15" s="21">
        <f t="shared" si="2"/>
        <v>15611.795441497392</v>
      </c>
    </row>
    <row r="16" spans="1:18" ht="14.45" customHeight="1" x14ac:dyDescent="0.25">
      <c r="A16" s="75">
        <v>700600</v>
      </c>
      <c r="B16" s="23" t="s">
        <v>208</v>
      </c>
      <c r="D16" s="11">
        <v>1126430.3986789647</v>
      </c>
      <c r="F16" s="15">
        <v>731600</v>
      </c>
      <c r="G16" s="14">
        <v>19</v>
      </c>
      <c r="H16" s="16">
        <v>1133259.4772534124</v>
      </c>
      <c r="I16" s="14">
        <v>11</v>
      </c>
      <c r="J16" s="43"/>
      <c r="K16" s="43">
        <f t="shared" si="3"/>
        <v>1133259.4772534124</v>
      </c>
      <c r="L16" s="43"/>
      <c r="M16" s="33">
        <f t="shared" si="1"/>
        <v>0</v>
      </c>
      <c r="O16" s="78">
        <v>700600</v>
      </c>
      <c r="P16" s="21">
        <f t="shared" si="2"/>
        <v>0</v>
      </c>
    </row>
    <row r="17" spans="1:16" ht="14.45" customHeight="1" x14ac:dyDescent="0.25">
      <c r="A17" s="76">
        <v>731600</v>
      </c>
      <c r="B17" s="23" t="s">
        <v>213</v>
      </c>
      <c r="D17" s="11">
        <v>1133259.4772534124</v>
      </c>
      <c r="F17" s="15">
        <v>8620</v>
      </c>
      <c r="G17" s="14">
        <v>18</v>
      </c>
      <c r="H17" s="16">
        <v>543916.05736944883</v>
      </c>
      <c r="I17" s="14">
        <v>12</v>
      </c>
      <c r="J17" s="43"/>
      <c r="K17" s="43">
        <f t="shared" si="3"/>
        <v>543916.05736944883</v>
      </c>
      <c r="L17" s="43"/>
      <c r="M17" s="33">
        <f t="shared" si="1"/>
        <v>0</v>
      </c>
      <c r="O17" s="77">
        <v>731600</v>
      </c>
      <c r="P17" s="21">
        <f t="shared" si="2"/>
        <v>0</v>
      </c>
    </row>
    <row r="18" spans="1:16" ht="14.45" customHeight="1" x14ac:dyDescent="0.25">
      <c r="A18" s="75">
        <v>770100</v>
      </c>
      <c r="B18" s="23" t="s">
        <v>77</v>
      </c>
      <c r="D18" s="11">
        <v>391636.30412999581</v>
      </c>
      <c r="F18" s="15">
        <v>8122</v>
      </c>
      <c r="G18" s="14">
        <v>16</v>
      </c>
      <c r="H18" s="16">
        <v>1068537.15288</v>
      </c>
      <c r="I18" s="14">
        <v>13</v>
      </c>
      <c r="J18" s="43"/>
      <c r="K18" s="43">
        <f>+H18*$J$39</f>
        <v>131817.48986409136</v>
      </c>
      <c r="L18" s="43">
        <f>+H18-K18</f>
        <v>936719.66301590856</v>
      </c>
      <c r="M18" s="33">
        <f t="shared" si="1"/>
        <v>-46835.98315079543</v>
      </c>
      <c r="O18" s="78">
        <v>770100</v>
      </c>
      <c r="P18" s="21">
        <f t="shared" si="2"/>
        <v>19581.815206499792</v>
      </c>
    </row>
    <row r="19" spans="1:16" ht="14.45" customHeight="1" x14ac:dyDescent="0.25">
      <c r="A19" s="75" t="s">
        <v>146</v>
      </c>
      <c r="B19" s="23" t="s">
        <v>219</v>
      </c>
      <c r="D19" s="11">
        <v>1048450.2975451613</v>
      </c>
      <c r="F19" s="15" t="s">
        <v>146</v>
      </c>
      <c r="G19" s="14">
        <v>16</v>
      </c>
      <c r="H19" s="16">
        <v>1048450.2975451613</v>
      </c>
      <c r="I19" s="14">
        <v>14</v>
      </c>
      <c r="J19" s="43"/>
      <c r="K19" s="43">
        <f>+H19*$J$39</f>
        <v>129339.52375653485</v>
      </c>
      <c r="L19" s="43">
        <f t="shared" ref="L19:L20" si="4">+H19-K19</f>
        <v>919110.77378862654</v>
      </c>
      <c r="M19" s="33">
        <f t="shared" si="1"/>
        <v>-45955.538689431327</v>
      </c>
      <c r="O19" s="78" t="s">
        <v>146</v>
      </c>
      <c r="P19" s="21">
        <f t="shared" si="2"/>
        <v>-45955.538689431327</v>
      </c>
    </row>
    <row r="20" spans="1:16" ht="14.45" customHeight="1" x14ac:dyDescent="0.25">
      <c r="A20" s="75" t="s">
        <v>202</v>
      </c>
      <c r="B20" s="23" t="s">
        <v>220</v>
      </c>
      <c r="D20" s="11">
        <v>866843.52818070631</v>
      </c>
      <c r="F20" s="15">
        <v>8425</v>
      </c>
      <c r="G20" s="14">
        <v>15</v>
      </c>
      <c r="H20" s="58">
        <v>4128020.4730460122</v>
      </c>
      <c r="I20" s="14">
        <v>15</v>
      </c>
      <c r="J20" s="43"/>
      <c r="K20" s="43"/>
      <c r="L20" s="43">
        <f t="shared" si="4"/>
        <v>4128020.4730460122</v>
      </c>
      <c r="M20" s="33">
        <f t="shared" si="1"/>
        <v>-206401.02365230062</v>
      </c>
      <c r="O20" s="78" t="s">
        <v>202</v>
      </c>
      <c r="P20" s="21">
        <f t="shared" si="2"/>
        <v>43342.176409035317</v>
      </c>
    </row>
    <row r="21" spans="1:16" ht="14.45" customHeight="1" x14ac:dyDescent="0.25">
      <c r="B21" s="13" t="s">
        <v>4</v>
      </c>
      <c r="D21" s="4">
        <f>SUM(D6:D20)</f>
        <v>17951552.729551632</v>
      </c>
      <c r="F21" s="12"/>
      <c r="G21" s="12"/>
      <c r="H21" s="12">
        <f>SUM(H6:H20)</f>
        <v>17951552.729551628</v>
      </c>
      <c r="I21" s="12"/>
      <c r="J21" s="12">
        <f>SUM(J6:J20)</f>
        <v>5983850.9098505424</v>
      </c>
      <c r="K21" s="12">
        <f>SUM(K6:K20)</f>
        <v>5983850.9098505424</v>
      </c>
      <c r="L21" s="12">
        <f t="shared" ref="L21" si="5">SUM(L6:L20)</f>
        <v>5983850.9098505471</v>
      </c>
      <c r="M21" s="12">
        <v>-4.8021320253610611E-10</v>
      </c>
      <c r="O21" s="4"/>
      <c r="P21" s="21">
        <v>-3.80168785341084E-10</v>
      </c>
    </row>
    <row r="22" spans="1:16" ht="16.7" customHeight="1" x14ac:dyDescent="0.25">
      <c r="F22" s="10" t="s">
        <v>3</v>
      </c>
      <c r="G22" s="10"/>
      <c r="H22" s="9">
        <f>+H21/3</f>
        <v>5983850.9098505424</v>
      </c>
      <c r="I22" s="8"/>
      <c r="J22" s="7">
        <f>+H22-J21</f>
        <v>0</v>
      </c>
      <c r="K22" s="7">
        <f>+H22-K21</f>
        <v>0</v>
      </c>
      <c r="L22" s="7">
        <f>+H22-L21</f>
        <v>0</v>
      </c>
    </row>
    <row r="23" spans="1:16" ht="16.7" customHeight="1" x14ac:dyDescent="0.25"/>
    <row r="24" spans="1:16" ht="16.7" customHeight="1" x14ac:dyDescent="0.25">
      <c r="F24" s="133" t="s">
        <v>2</v>
      </c>
      <c r="G24" s="134"/>
      <c r="H24" s="134"/>
      <c r="I24" s="135"/>
    </row>
    <row r="25" spans="1:16" ht="37.700000000000003" customHeight="1" x14ac:dyDescent="0.25">
      <c r="A25" s="3" t="s">
        <v>242</v>
      </c>
      <c r="B25" s="111">
        <v>74.909397020146272</v>
      </c>
      <c r="F25" s="34" t="s">
        <v>1</v>
      </c>
      <c r="G25" s="35" t="s">
        <v>14</v>
      </c>
      <c r="H25" s="36" t="s">
        <v>29</v>
      </c>
      <c r="I25" s="34" t="s">
        <v>0</v>
      </c>
    </row>
    <row r="26" spans="1:16" x14ac:dyDescent="0.25">
      <c r="F26" s="64">
        <v>8323</v>
      </c>
      <c r="G26" s="65">
        <v>23</v>
      </c>
      <c r="H26" s="49">
        <f>VLOOKUP(F26, $A$6:$D$20, 4, FALSE)</f>
        <v>594035.68179802061</v>
      </c>
      <c r="I26" s="5">
        <v>1</v>
      </c>
      <c r="P26" s="6"/>
    </row>
    <row r="27" spans="1:16" x14ac:dyDescent="0.25">
      <c r="F27" s="64">
        <v>770100</v>
      </c>
      <c r="G27" s="65">
        <v>23</v>
      </c>
      <c r="H27" s="49">
        <f t="shared" ref="H27:H40" si="6">VLOOKUP(F27, $A$6:$D$20, 4, FALSE)</f>
        <v>391636.30412999581</v>
      </c>
      <c r="I27" s="5">
        <v>2</v>
      </c>
    </row>
    <row r="28" spans="1:16" x14ac:dyDescent="0.25">
      <c r="F28" s="64">
        <v>8017</v>
      </c>
      <c r="G28" s="65">
        <v>22</v>
      </c>
      <c r="H28" s="49">
        <f t="shared" si="6"/>
        <v>1469297.3919904076</v>
      </c>
      <c r="I28" s="5">
        <v>3</v>
      </c>
    </row>
    <row r="29" spans="1:16" x14ac:dyDescent="0.25">
      <c r="F29" s="64">
        <v>150111</v>
      </c>
      <c r="G29" s="65">
        <v>21</v>
      </c>
      <c r="H29" s="49">
        <f t="shared" si="6"/>
        <v>312235.90882994782</v>
      </c>
      <c r="I29" s="5">
        <v>4</v>
      </c>
    </row>
    <row r="30" spans="1:16" x14ac:dyDescent="0.25">
      <c r="F30" s="64" t="s">
        <v>202</v>
      </c>
      <c r="G30" s="65">
        <v>21</v>
      </c>
      <c r="H30" s="49">
        <f t="shared" si="6"/>
        <v>866843.52818070631</v>
      </c>
      <c r="I30" s="5">
        <v>5</v>
      </c>
    </row>
    <row r="31" spans="1:16" x14ac:dyDescent="0.25">
      <c r="F31" s="64">
        <v>8016</v>
      </c>
      <c r="G31" s="65">
        <v>20</v>
      </c>
      <c r="H31" s="49">
        <f t="shared" si="6"/>
        <v>1871096.4031941486</v>
      </c>
      <c r="I31" s="5">
        <v>6</v>
      </c>
      <c r="J31" s="1">
        <f>+H31+H32</f>
        <v>3659780.2674243664</v>
      </c>
    </row>
    <row r="32" spans="1:16" x14ac:dyDescent="0.25">
      <c r="F32" s="64">
        <v>8621</v>
      </c>
      <c r="G32" s="65">
        <v>20</v>
      </c>
      <c r="H32" s="49">
        <f t="shared" si="6"/>
        <v>1788683.8642302181</v>
      </c>
      <c r="I32" s="5">
        <v>7</v>
      </c>
      <c r="J32" s="1">
        <f>+H22-J10-J9-J8-J7-J6</f>
        <v>2349802.0949214641</v>
      </c>
    </row>
    <row r="33" spans="6:10" x14ac:dyDescent="0.25">
      <c r="F33" s="64">
        <v>8513</v>
      </c>
      <c r="G33" s="65">
        <v>19</v>
      </c>
      <c r="H33" s="49">
        <f t="shared" si="6"/>
        <v>758292.76551412349</v>
      </c>
      <c r="I33" s="5">
        <v>8</v>
      </c>
      <c r="J33" s="44">
        <f>+J32/J31</f>
        <v>0.64206097722232325</v>
      </c>
    </row>
    <row r="34" spans="6:10" x14ac:dyDescent="0.25">
      <c r="F34" s="64">
        <v>8521</v>
      </c>
      <c r="G34" s="65">
        <v>19</v>
      </c>
      <c r="H34" s="49">
        <f t="shared" si="6"/>
        <v>850817.02491106372</v>
      </c>
      <c r="I34" s="5">
        <v>9</v>
      </c>
    </row>
    <row r="35" spans="6:10" x14ac:dyDescent="0.25">
      <c r="F35" s="64">
        <v>700600</v>
      </c>
      <c r="G35" s="65">
        <v>19</v>
      </c>
      <c r="H35" s="49">
        <f t="shared" si="6"/>
        <v>1126430.3986789647</v>
      </c>
      <c r="I35" s="5">
        <v>10</v>
      </c>
    </row>
    <row r="36" spans="6:10" x14ac:dyDescent="0.25">
      <c r="F36" s="64">
        <v>731600</v>
      </c>
      <c r="G36" s="65">
        <v>19</v>
      </c>
      <c r="H36" s="49">
        <f t="shared" si="6"/>
        <v>1133259.4772534124</v>
      </c>
      <c r="I36" s="5">
        <v>11</v>
      </c>
    </row>
    <row r="37" spans="6:10" x14ac:dyDescent="0.25">
      <c r="F37" s="64">
        <v>8620</v>
      </c>
      <c r="G37" s="65">
        <v>18</v>
      </c>
      <c r="H37" s="49">
        <f t="shared" si="6"/>
        <v>543916.05736944883</v>
      </c>
      <c r="I37" s="5">
        <v>12</v>
      </c>
      <c r="J37" s="1">
        <f>+H39+H38</f>
        <v>2116987.450425161</v>
      </c>
    </row>
    <row r="38" spans="6:10" x14ac:dyDescent="0.25">
      <c r="F38" s="64">
        <v>8122</v>
      </c>
      <c r="G38" s="65">
        <v>16</v>
      </c>
      <c r="H38" s="49">
        <f t="shared" si="6"/>
        <v>1068537.15288</v>
      </c>
      <c r="I38" s="5">
        <v>13</v>
      </c>
      <c r="J38" s="1">
        <f>+H22-SUM(K11:K17)</f>
        <v>261157.01362062618</v>
      </c>
    </row>
    <row r="39" spans="6:10" x14ac:dyDescent="0.25">
      <c r="F39" s="64" t="s">
        <v>146</v>
      </c>
      <c r="G39" s="65">
        <v>16</v>
      </c>
      <c r="H39" s="49">
        <f t="shared" si="6"/>
        <v>1048450.2975451613</v>
      </c>
      <c r="I39" s="5">
        <v>14</v>
      </c>
      <c r="J39" s="44">
        <f>+J38/J37</f>
        <v>0.12336257050941762</v>
      </c>
    </row>
    <row r="40" spans="6:10" x14ac:dyDescent="0.25">
      <c r="F40" s="64">
        <v>8425</v>
      </c>
      <c r="G40" s="65">
        <v>15</v>
      </c>
      <c r="H40" s="49">
        <f t="shared" si="6"/>
        <v>4128020.4730460122</v>
      </c>
      <c r="I40" s="5">
        <v>15</v>
      </c>
    </row>
    <row r="41" spans="6:10" x14ac:dyDescent="0.25">
      <c r="H41" s="4">
        <f>SUM(H26:H40)</f>
        <v>17951552.729551628</v>
      </c>
    </row>
  </sheetData>
  <mergeCells count="12">
    <mergeCell ref="F24:I24"/>
    <mergeCell ref="F4:F5"/>
    <mergeCell ref="G4:G5"/>
    <mergeCell ref="H4:H5"/>
    <mergeCell ref="I4:I5"/>
    <mergeCell ref="O3:O5"/>
    <mergeCell ref="P3:P5"/>
    <mergeCell ref="J4:L4"/>
    <mergeCell ref="D3:D5"/>
    <mergeCell ref="F3:I3"/>
    <mergeCell ref="J3:L3"/>
    <mergeCell ref="M3:M5"/>
  </mergeCells>
  <printOptions horizontalCentered="1"/>
  <pageMargins left="0.11811023622047245" right="0.11811023622047245" top="1.1417322834645669" bottom="0.62992125984251968" header="0.62992125984251968" footer="0.51181102362204722"/>
  <pageSetup paperSize="9" scale="72" orientation="landscape" r:id="rId1"/>
  <headerFooter>
    <oddHeader xml:space="preserve">&amp;C&amp;"-,Grassetto"&amp;18INDICAZIONI OPERATIVE: Allegato RAD_02
&amp;R: </oddHeader>
    <oddFooter>&amp;C&amp;14pag. n. &amp;P di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7BFF2-42BB-46CE-849F-6C1D4D2DAB25}">
  <dimension ref="A1:B17"/>
  <sheetViews>
    <sheetView workbookViewId="0">
      <selection activeCell="E32" sqref="E32"/>
    </sheetView>
  </sheetViews>
  <sheetFormatPr defaultRowHeight="15" x14ac:dyDescent="0.25"/>
  <cols>
    <col min="1" max="1" width="11.28515625" bestFit="1" customWidth="1"/>
    <col min="2" max="2" width="66.28515625" customWidth="1"/>
  </cols>
  <sheetData>
    <row r="1" spans="1:2" ht="26.25" x14ac:dyDescent="0.4">
      <c r="A1" s="148" t="s">
        <v>221</v>
      </c>
      <c r="B1" s="148"/>
    </row>
    <row r="2" spans="1:2" ht="21" x14ac:dyDescent="0.35">
      <c r="A2" s="59"/>
      <c r="B2" s="59"/>
    </row>
    <row r="3" spans="1:2" ht="18.75" x14ac:dyDescent="0.3">
      <c r="A3" s="60" t="s">
        <v>222</v>
      </c>
      <c r="B3" s="61"/>
    </row>
    <row r="4" spans="1:2" ht="18.75" x14ac:dyDescent="0.3">
      <c r="A4" s="61"/>
      <c r="B4" s="61"/>
    </row>
    <row r="5" spans="1:2" ht="18.75" x14ac:dyDescent="0.3">
      <c r="A5" s="62">
        <v>1</v>
      </c>
      <c r="B5" s="63" t="s">
        <v>225</v>
      </c>
    </row>
    <row r="6" spans="1:2" ht="18.75" x14ac:dyDescent="0.3">
      <c r="A6" s="62">
        <v>2</v>
      </c>
      <c r="B6" s="63" t="s">
        <v>226</v>
      </c>
    </row>
    <row r="7" spans="1:2" ht="18.75" x14ac:dyDescent="0.3">
      <c r="A7" s="62">
        <v>3</v>
      </c>
      <c r="B7" s="63" t="s">
        <v>223</v>
      </c>
    </row>
    <row r="8" spans="1:2" ht="18.75" x14ac:dyDescent="0.3">
      <c r="A8" s="62">
        <v>4</v>
      </c>
      <c r="B8" s="63" t="s">
        <v>227</v>
      </c>
    </row>
    <row r="9" spans="1:2" ht="18.75" x14ac:dyDescent="0.3">
      <c r="A9" s="62">
        <v>5</v>
      </c>
      <c r="B9" s="63" t="s">
        <v>228</v>
      </c>
    </row>
    <row r="10" spans="1:2" ht="18.75" x14ac:dyDescent="0.3">
      <c r="A10" s="62">
        <v>6</v>
      </c>
      <c r="B10" s="63" t="s">
        <v>223</v>
      </c>
    </row>
    <row r="11" spans="1:2" ht="18.75" x14ac:dyDescent="0.3">
      <c r="A11" s="62">
        <v>7</v>
      </c>
      <c r="B11" s="63" t="s">
        <v>229</v>
      </c>
    </row>
    <row r="12" spans="1:2" ht="18.75" x14ac:dyDescent="0.3">
      <c r="A12" s="62">
        <v>8</v>
      </c>
      <c r="B12" s="63" t="s">
        <v>230</v>
      </c>
    </row>
    <row r="13" spans="1:2" ht="18.75" x14ac:dyDescent="0.3">
      <c r="A13" s="62">
        <v>9</v>
      </c>
      <c r="B13" s="63" t="s">
        <v>231</v>
      </c>
    </row>
    <row r="14" spans="1:2" ht="18.75" x14ac:dyDescent="0.3">
      <c r="A14" s="62">
        <v>10</v>
      </c>
      <c r="B14" s="63" t="s">
        <v>232</v>
      </c>
    </row>
    <row r="15" spans="1:2" ht="18.75" x14ac:dyDescent="0.3">
      <c r="A15" s="62">
        <v>11</v>
      </c>
      <c r="B15" s="63" t="s">
        <v>233</v>
      </c>
    </row>
    <row r="16" spans="1:2" ht="18.75" x14ac:dyDescent="0.3">
      <c r="A16" s="62">
        <v>12</v>
      </c>
      <c r="B16" s="63" t="s">
        <v>225</v>
      </c>
    </row>
    <row r="17" spans="1:2" ht="18.75" x14ac:dyDescent="0.3">
      <c r="A17" s="62">
        <v>13</v>
      </c>
      <c r="B17" s="63" t="s">
        <v>224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18</vt:i4>
      </vt:variant>
    </vt:vector>
  </HeadingPairs>
  <TitlesOfParts>
    <vt:vector size="31" baseType="lpstr">
      <vt:lpstr>Copertina</vt:lpstr>
      <vt:lpstr>BV_na3_RIEP_x_2025</vt:lpstr>
      <vt:lpstr>AD_na3_RIEP_x_2025</vt:lpstr>
      <vt:lpstr>CA_na3_x_2025</vt:lpstr>
      <vt:lpstr>FKT_na3_RIEP_x_2025</vt:lpstr>
      <vt:lpstr>LAB_NA3_RIEP_x_2025 (1° GRUPPO)</vt:lpstr>
      <vt:lpstr>LAB_NA3_RIEP_x_2025 (2° GRUPPO)</vt:lpstr>
      <vt:lpstr>MN_NA3_RIEP_x_2025</vt:lpstr>
      <vt:lpstr>RAD_NA3_RIEP_x_2025 (A)</vt:lpstr>
      <vt:lpstr>RAD_NA3_RIEP_x_2025 (B)</vt:lpstr>
      <vt:lpstr>RAD_NA3_RIEP_x_2025 (C) </vt:lpstr>
      <vt:lpstr>RAD_NA3_RIEP_x_2025 (D)</vt:lpstr>
      <vt:lpstr>Foglio7</vt:lpstr>
      <vt:lpstr>AD_na3_RIEP_x_2025!Area_stampa</vt:lpstr>
      <vt:lpstr>BV_na3_RIEP_x_2025!Area_stampa</vt:lpstr>
      <vt:lpstr>CA_na3_x_2025!Area_stampa</vt:lpstr>
      <vt:lpstr>FKT_na3_RIEP_x_2025!Area_stampa</vt:lpstr>
      <vt:lpstr>'LAB_NA3_RIEP_x_2025 (1° GRUPPO)'!Area_stampa</vt:lpstr>
      <vt:lpstr>'LAB_NA3_RIEP_x_2025 (2° GRUPPO)'!Area_stampa</vt:lpstr>
      <vt:lpstr>MN_NA3_RIEP_x_2025!Area_stampa</vt:lpstr>
      <vt:lpstr>'RAD_NA3_RIEP_x_2025 (A)'!Area_stampa</vt:lpstr>
      <vt:lpstr>'RAD_NA3_RIEP_x_2025 (B)'!Area_stampa</vt:lpstr>
      <vt:lpstr>'RAD_NA3_RIEP_x_2025 (C) '!Area_stampa</vt:lpstr>
      <vt:lpstr>'RAD_NA3_RIEP_x_2025 (D)'!Area_stampa</vt:lpstr>
      <vt:lpstr>AD_na3_RIEP_x_2025!Titoli_stampa</vt:lpstr>
      <vt:lpstr>BV_na3_RIEP_x_2025!Titoli_stampa</vt:lpstr>
      <vt:lpstr>CA_na3_x_2025!Titoli_stampa</vt:lpstr>
      <vt:lpstr>FKT_na3_RIEP_x_2025!Titoli_stampa</vt:lpstr>
      <vt:lpstr>'LAB_NA3_RIEP_x_2025 (1° GRUPPO)'!Titoli_stampa</vt:lpstr>
      <vt:lpstr>'LAB_NA3_RIEP_x_2025 (2° GRUPPO)'!Titoli_stampa</vt:lpstr>
      <vt:lpstr>MN_NA3_RIEP_x_2025!Titoli_stampa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Virginia Malafronte</cp:lastModifiedBy>
  <cp:lastPrinted>2025-09-04T09:52:24Z</cp:lastPrinted>
  <dcterms:created xsi:type="dcterms:W3CDTF">2024-10-14T14:17:55Z</dcterms:created>
  <dcterms:modified xsi:type="dcterms:W3CDTF">2026-09-14T09:27:44Z</dcterms:modified>
</cp:coreProperties>
</file>